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sauv 170119\SYLVIE\PROGRAMME ET AFFICHE EVENEMENTS\2022\de motu taranto oct 2022\hotels\"/>
    </mc:Choice>
  </mc:AlternateContent>
  <xr:revisionPtr revIDLastSave="0" documentId="8_{1C793BC1-EF31-4AFD-A1EA-B2276201A55C}" xr6:coauthVersionLast="36" xr6:coauthVersionMax="36" xr10:uidLastSave="{00000000-0000-0000-0000-000000000000}"/>
  <bookViews>
    <workbookView xWindow="-120" yWindow="-120" windowWidth="29040" windowHeight="15840" firstSheet="6" activeTab="11" xr2:uid="{3FB79526-1829-4E2B-8428-DA243AAB305C}"/>
  </bookViews>
  <sheets>
    <sheet name="RESID CONV" sheetId="14" r:id="rId1"/>
    <sheet name="interv dégrad tarifs" sheetId="12" r:id="rId2"/>
    <sheet name="PARKING" sheetId="13" r:id="rId3"/>
    <sheet name="CITES U - 30éme" sheetId="9" r:id="rId4"/>
    <sheet name="CITE U Séjours - d'un mois" sheetId="8" r:id="rId5"/>
    <sheet name="LOGT ENS CHERCHEURS" sheetId="1" r:id="rId6"/>
    <sheet name="GROUPES HOTELIERS" sheetId="2" r:id="rId7"/>
    <sheet name="GROUPES ECO" sheetId="7" r:id="rId8"/>
    <sheet name="GROUPES ETE PRESTATIONS" sheetId="11" r:id="rId9"/>
    <sheet name="SALLES COLLECTIVES" sheetId="10" r:id="rId10"/>
    <sheet name="SAISONNIERS" sheetId="5" r:id="rId11"/>
    <sheet name="heberg passager" sheetId="15" r:id="rId12"/>
    <sheet name="Festival Avignon" sheetId="16" r:id="rId13"/>
  </sheets>
  <definedNames>
    <definedName name="_xlnm.Print_Area" localSheetId="0">'RESID CONV'!$A$1:$Q$165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5" l="1"/>
  <c r="D31" i="15"/>
  <c r="D27" i="15"/>
  <c r="D26" i="15"/>
  <c r="D22" i="15"/>
  <c r="D21" i="15"/>
  <c r="D17" i="15"/>
  <c r="D16" i="15"/>
  <c r="D12" i="15"/>
  <c r="D27" i="8" l="1"/>
  <c r="E27" i="8"/>
  <c r="F27" i="8"/>
  <c r="X27" i="7"/>
  <c r="F41" i="8"/>
  <c r="I41" i="8" s="1"/>
  <c r="N41" i="8" s="1"/>
  <c r="E41" i="8"/>
  <c r="D41" i="8"/>
  <c r="F40" i="8"/>
  <c r="I40" i="8" s="1"/>
  <c r="N40" i="8" s="1"/>
  <c r="E40" i="8"/>
  <c r="D40" i="8"/>
  <c r="D49" i="9"/>
  <c r="D48" i="9"/>
  <c r="D47" i="9"/>
  <c r="G24" i="16"/>
  <c r="G22" i="16"/>
  <c r="D11" i="15"/>
  <c r="J163" i="14"/>
  <c r="G163" i="14"/>
  <c r="K163" i="14" s="1"/>
  <c r="O162" i="14"/>
  <c r="K162" i="14"/>
  <c r="L162" i="14" s="1"/>
  <c r="J162" i="14"/>
  <c r="G162" i="14"/>
  <c r="J161" i="14"/>
  <c r="G161" i="14"/>
  <c r="K161" i="14" s="1"/>
  <c r="L160" i="14"/>
  <c r="K160" i="14"/>
  <c r="O160" i="14" s="1"/>
  <c r="J160" i="14"/>
  <c r="G160" i="14"/>
  <c r="K159" i="14"/>
  <c r="O159" i="14" s="1"/>
  <c r="J159" i="14"/>
  <c r="G159" i="14"/>
  <c r="J158" i="14"/>
  <c r="G158" i="14"/>
  <c r="K158" i="14" s="1"/>
  <c r="J157" i="14"/>
  <c r="G157" i="14"/>
  <c r="K157" i="14" s="1"/>
  <c r="O156" i="14"/>
  <c r="K156" i="14"/>
  <c r="L156" i="14" s="1"/>
  <c r="J156" i="14"/>
  <c r="G156" i="14"/>
  <c r="J155" i="14"/>
  <c r="G155" i="14"/>
  <c r="K155" i="14" s="1"/>
  <c r="L154" i="14"/>
  <c r="K154" i="14"/>
  <c r="O154" i="14" s="1"/>
  <c r="J154" i="14"/>
  <c r="G154" i="14"/>
  <c r="K153" i="14"/>
  <c r="O153" i="14" s="1"/>
  <c r="J153" i="14"/>
  <c r="G153" i="14"/>
  <c r="J152" i="14"/>
  <c r="G152" i="14"/>
  <c r="K152" i="14" s="1"/>
  <c r="J151" i="14"/>
  <c r="G151" i="14"/>
  <c r="K151" i="14" s="1"/>
  <c r="O150" i="14"/>
  <c r="K150" i="14"/>
  <c r="L150" i="14" s="1"/>
  <c r="J150" i="14"/>
  <c r="G150" i="14"/>
  <c r="J149" i="14"/>
  <c r="G149" i="14"/>
  <c r="K149" i="14" s="1"/>
  <c r="L148" i="14"/>
  <c r="K148" i="14"/>
  <c r="O148" i="14" s="1"/>
  <c r="J148" i="14"/>
  <c r="G148" i="14"/>
  <c r="K147" i="14"/>
  <c r="O147" i="14" s="1"/>
  <c r="J147" i="14"/>
  <c r="G147" i="14"/>
  <c r="J146" i="14"/>
  <c r="G146" i="14"/>
  <c r="K146" i="14" s="1"/>
  <c r="J145" i="14"/>
  <c r="G145" i="14"/>
  <c r="K145" i="14" s="1"/>
  <c r="O144" i="14"/>
  <c r="K144" i="14"/>
  <c r="L144" i="14" s="1"/>
  <c r="J144" i="14"/>
  <c r="G144" i="14"/>
  <c r="J143" i="14"/>
  <c r="G143" i="14"/>
  <c r="K143" i="14" s="1"/>
  <c r="L142" i="14"/>
  <c r="K142" i="14"/>
  <c r="O142" i="14" s="1"/>
  <c r="J142" i="14"/>
  <c r="G142" i="14"/>
  <c r="K141" i="14"/>
  <c r="O141" i="14" s="1"/>
  <c r="J141" i="14"/>
  <c r="G141" i="14"/>
  <c r="J140" i="14"/>
  <c r="G140" i="14"/>
  <c r="K140" i="14" s="1"/>
  <c r="J139" i="14"/>
  <c r="G139" i="14"/>
  <c r="K139" i="14" s="1"/>
  <c r="O138" i="14"/>
  <c r="K138" i="14"/>
  <c r="L138" i="14" s="1"/>
  <c r="J138" i="14"/>
  <c r="G138" i="14"/>
  <c r="J137" i="14"/>
  <c r="G137" i="14"/>
  <c r="K137" i="14" s="1"/>
  <c r="L136" i="14"/>
  <c r="K136" i="14"/>
  <c r="O136" i="14" s="1"/>
  <c r="J136" i="14"/>
  <c r="G136" i="14"/>
  <c r="K135" i="14"/>
  <c r="O135" i="14" s="1"/>
  <c r="J135" i="14"/>
  <c r="G135" i="14"/>
  <c r="J134" i="14"/>
  <c r="G134" i="14"/>
  <c r="K134" i="14" s="1"/>
  <c r="J133" i="14"/>
  <c r="G133" i="14"/>
  <c r="K133" i="14" s="1"/>
  <c r="O132" i="14"/>
  <c r="K132" i="14"/>
  <c r="L132" i="14" s="1"/>
  <c r="J132" i="14"/>
  <c r="G132" i="14"/>
  <c r="J131" i="14"/>
  <c r="G131" i="14"/>
  <c r="K131" i="14" s="1"/>
  <c r="L130" i="14"/>
  <c r="K130" i="14"/>
  <c r="O130" i="14" s="1"/>
  <c r="J130" i="14"/>
  <c r="G130" i="14"/>
  <c r="K129" i="14"/>
  <c r="O129" i="14" s="1"/>
  <c r="J129" i="14"/>
  <c r="G129" i="14"/>
  <c r="J128" i="14"/>
  <c r="G128" i="14"/>
  <c r="K128" i="14" s="1"/>
  <c r="J127" i="14"/>
  <c r="G127" i="14"/>
  <c r="K127" i="14" s="1"/>
  <c r="O126" i="14"/>
  <c r="K126" i="14"/>
  <c r="L126" i="14" s="1"/>
  <c r="J126" i="14"/>
  <c r="G126" i="14"/>
  <c r="G125" i="14"/>
  <c r="K125" i="14" s="1"/>
  <c r="F125" i="14"/>
  <c r="M125" i="14" s="1"/>
  <c r="J121" i="14"/>
  <c r="G121" i="14"/>
  <c r="K121" i="14" s="1"/>
  <c r="O120" i="14"/>
  <c r="K120" i="14"/>
  <c r="L120" i="14" s="1"/>
  <c r="J120" i="14"/>
  <c r="G120" i="14"/>
  <c r="J119" i="14"/>
  <c r="G119" i="14"/>
  <c r="K119" i="14" s="1"/>
  <c r="L118" i="14"/>
  <c r="K118" i="14"/>
  <c r="O118" i="14" s="1"/>
  <c r="J118" i="14"/>
  <c r="G118" i="14"/>
  <c r="K117" i="14"/>
  <c r="O117" i="14" s="1"/>
  <c r="J117" i="14"/>
  <c r="G117" i="14"/>
  <c r="J116" i="14"/>
  <c r="G116" i="14"/>
  <c r="K116" i="14" s="1"/>
  <c r="J115" i="14"/>
  <c r="G115" i="14"/>
  <c r="K115" i="14" s="1"/>
  <c r="O114" i="14"/>
  <c r="K114" i="14"/>
  <c r="L114" i="14" s="1"/>
  <c r="J114" i="14"/>
  <c r="G114" i="14"/>
  <c r="J113" i="14"/>
  <c r="G113" i="14"/>
  <c r="K113" i="14" s="1"/>
  <c r="L112" i="14"/>
  <c r="K112" i="14"/>
  <c r="O112" i="14" s="1"/>
  <c r="J112" i="14"/>
  <c r="G112" i="14"/>
  <c r="K111" i="14"/>
  <c r="O111" i="14" s="1"/>
  <c r="J111" i="14"/>
  <c r="G111" i="14"/>
  <c r="J110" i="14"/>
  <c r="G110" i="14"/>
  <c r="K110" i="14" s="1"/>
  <c r="J109" i="14"/>
  <c r="G109" i="14"/>
  <c r="K109" i="14" s="1"/>
  <c r="O108" i="14"/>
  <c r="K108" i="14"/>
  <c r="L108" i="14" s="1"/>
  <c r="J108" i="14"/>
  <c r="G108" i="14"/>
  <c r="J107" i="14"/>
  <c r="G107" i="14"/>
  <c r="K107" i="14" s="1"/>
  <c r="K106" i="14"/>
  <c r="L106" i="14" s="1"/>
  <c r="J106" i="14"/>
  <c r="G106" i="14"/>
  <c r="K105" i="14"/>
  <c r="O105" i="14" s="1"/>
  <c r="J105" i="14"/>
  <c r="G105" i="14"/>
  <c r="J104" i="14"/>
  <c r="G104" i="14"/>
  <c r="K104" i="14" s="1"/>
  <c r="J103" i="14"/>
  <c r="G103" i="14"/>
  <c r="K103" i="14" s="1"/>
  <c r="O102" i="14"/>
  <c r="K102" i="14"/>
  <c r="L102" i="14" s="1"/>
  <c r="J102" i="14"/>
  <c r="G102" i="14"/>
  <c r="J101" i="14"/>
  <c r="G101" i="14"/>
  <c r="K101" i="14" s="1"/>
  <c r="K100" i="14"/>
  <c r="L100" i="14" s="1"/>
  <c r="J100" i="14"/>
  <c r="G100" i="14"/>
  <c r="K99" i="14"/>
  <c r="O99" i="14" s="1"/>
  <c r="J99" i="14"/>
  <c r="G99" i="14"/>
  <c r="J98" i="14"/>
  <c r="G98" i="14"/>
  <c r="K98" i="14" s="1"/>
  <c r="J97" i="14"/>
  <c r="G97" i="14"/>
  <c r="K97" i="14" s="1"/>
  <c r="O96" i="14"/>
  <c r="K96" i="14"/>
  <c r="L96" i="14" s="1"/>
  <c r="J96" i="14"/>
  <c r="G96" i="14"/>
  <c r="J95" i="14"/>
  <c r="G95" i="14"/>
  <c r="K95" i="14" s="1"/>
  <c r="K94" i="14"/>
  <c r="O94" i="14" s="1"/>
  <c r="J94" i="14"/>
  <c r="G94" i="14"/>
  <c r="K93" i="14"/>
  <c r="O93" i="14" s="1"/>
  <c r="J93" i="14"/>
  <c r="G93" i="14"/>
  <c r="J92" i="14"/>
  <c r="G92" i="14"/>
  <c r="K92" i="14" s="1"/>
  <c r="J91" i="14"/>
  <c r="G91" i="14"/>
  <c r="K91" i="14" s="1"/>
  <c r="O90" i="14"/>
  <c r="K90" i="14"/>
  <c r="L90" i="14" s="1"/>
  <c r="J90" i="14"/>
  <c r="G90" i="14"/>
  <c r="K89" i="14"/>
  <c r="O89" i="14" s="1"/>
  <c r="K88" i="14"/>
  <c r="O88" i="14" s="1"/>
  <c r="K87" i="14"/>
  <c r="O87" i="14" s="1"/>
  <c r="J87" i="14"/>
  <c r="G87" i="14"/>
  <c r="J86" i="14"/>
  <c r="G86" i="14"/>
  <c r="K86" i="14" s="1"/>
  <c r="J85" i="14"/>
  <c r="G85" i="14"/>
  <c r="K85" i="14" s="1"/>
  <c r="O84" i="14"/>
  <c r="K84" i="14"/>
  <c r="L84" i="14" s="1"/>
  <c r="J84" i="14"/>
  <c r="G84" i="14"/>
  <c r="J83" i="14"/>
  <c r="G83" i="14"/>
  <c r="K83" i="14" s="1"/>
  <c r="K82" i="14"/>
  <c r="L82" i="14" s="1"/>
  <c r="J82" i="14"/>
  <c r="G82" i="14"/>
  <c r="K81" i="14"/>
  <c r="O81" i="14" s="1"/>
  <c r="J81" i="14"/>
  <c r="G81" i="14"/>
  <c r="J80" i="14"/>
  <c r="G80" i="14"/>
  <c r="K80" i="14" s="1"/>
  <c r="J79" i="14"/>
  <c r="G79" i="14"/>
  <c r="K79" i="14" s="1"/>
  <c r="O78" i="14"/>
  <c r="K78" i="14"/>
  <c r="L78" i="14" s="1"/>
  <c r="J78" i="14"/>
  <c r="G78" i="14"/>
  <c r="J77" i="14"/>
  <c r="G77" i="14"/>
  <c r="K77" i="14" s="1"/>
  <c r="K76" i="14"/>
  <c r="L76" i="14" s="1"/>
  <c r="J76" i="14"/>
  <c r="G76" i="14"/>
  <c r="K75" i="14"/>
  <c r="O75" i="14" s="1"/>
  <c r="J75" i="14"/>
  <c r="G75" i="14"/>
  <c r="J74" i="14"/>
  <c r="G74" i="14"/>
  <c r="K74" i="14" s="1"/>
  <c r="J73" i="14"/>
  <c r="G73" i="14"/>
  <c r="K73" i="14" s="1"/>
  <c r="O72" i="14"/>
  <c r="K72" i="14"/>
  <c r="L72" i="14" s="1"/>
  <c r="J72" i="14"/>
  <c r="G72" i="14"/>
  <c r="J71" i="14"/>
  <c r="G71" i="14"/>
  <c r="K71" i="14" s="1"/>
  <c r="K70" i="14"/>
  <c r="L70" i="14" s="1"/>
  <c r="J70" i="14"/>
  <c r="G70" i="14"/>
  <c r="K69" i="14"/>
  <c r="O69" i="14" s="1"/>
  <c r="J69" i="14"/>
  <c r="G69" i="14"/>
  <c r="J68" i="14"/>
  <c r="G68" i="14"/>
  <c r="K68" i="14" s="1"/>
  <c r="J67" i="14"/>
  <c r="G67" i="14"/>
  <c r="K67" i="14" s="1"/>
  <c r="O66" i="14"/>
  <c r="K66" i="14"/>
  <c r="L66" i="14" s="1"/>
  <c r="J66" i="14"/>
  <c r="G66" i="14"/>
  <c r="J65" i="14"/>
  <c r="G65" i="14"/>
  <c r="K65" i="14" s="1"/>
  <c r="K64" i="14"/>
  <c r="L64" i="14" s="1"/>
  <c r="J64" i="14"/>
  <c r="G64" i="14"/>
  <c r="K63" i="14"/>
  <c r="O63" i="14" s="1"/>
  <c r="J63" i="14"/>
  <c r="G63" i="14"/>
  <c r="J62" i="14"/>
  <c r="G62" i="14"/>
  <c r="K62" i="14" s="1"/>
  <c r="J61" i="14"/>
  <c r="G61" i="14"/>
  <c r="K61" i="14" s="1"/>
  <c r="O60" i="14"/>
  <c r="K60" i="14"/>
  <c r="L60" i="14" s="1"/>
  <c r="J60" i="14"/>
  <c r="G60" i="14"/>
  <c r="J59" i="14"/>
  <c r="G59" i="14"/>
  <c r="K59" i="14" s="1"/>
  <c r="K58" i="14"/>
  <c r="O58" i="14" s="1"/>
  <c r="J58" i="14"/>
  <c r="G58" i="14"/>
  <c r="K57" i="14"/>
  <c r="O57" i="14" s="1"/>
  <c r="J57" i="14"/>
  <c r="G57" i="14"/>
  <c r="J56" i="14"/>
  <c r="G56" i="14"/>
  <c r="K56" i="14" s="1"/>
  <c r="J55" i="14"/>
  <c r="G55" i="14"/>
  <c r="K55" i="14" s="1"/>
  <c r="O54" i="14"/>
  <c r="K54" i="14"/>
  <c r="L54" i="14" s="1"/>
  <c r="J54" i="14"/>
  <c r="G54" i="14"/>
  <c r="L53" i="14"/>
  <c r="J53" i="14"/>
  <c r="G53" i="14"/>
  <c r="K53" i="14" s="1"/>
  <c r="O53" i="14" s="1"/>
  <c r="K52" i="14"/>
  <c r="I52" i="14"/>
  <c r="G52" i="14"/>
  <c r="N52" i="14" s="1"/>
  <c r="F52" i="14"/>
  <c r="J52" i="14" s="1"/>
  <c r="O48" i="14"/>
  <c r="K48" i="14"/>
  <c r="L48" i="14" s="1"/>
  <c r="J48" i="14"/>
  <c r="G48" i="14"/>
  <c r="J47" i="14"/>
  <c r="G47" i="14"/>
  <c r="K47" i="14" s="1"/>
  <c r="O47" i="14" s="1"/>
  <c r="K46" i="14"/>
  <c r="J46" i="14"/>
  <c r="G46" i="14"/>
  <c r="K45" i="14"/>
  <c r="O45" i="14" s="1"/>
  <c r="J45" i="14"/>
  <c r="G45" i="14"/>
  <c r="J44" i="14"/>
  <c r="G44" i="14"/>
  <c r="K44" i="14" s="1"/>
  <c r="J43" i="14"/>
  <c r="G43" i="14"/>
  <c r="K43" i="14" s="1"/>
  <c r="O42" i="14"/>
  <c r="K42" i="14"/>
  <c r="L42" i="14" s="1"/>
  <c r="J42" i="14"/>
  <c r="G42" i="14"/>
  <c r="L41" i="14"/>
  <c r="J41" i="14"/>
  <c r="G41" i="14"/>
  <c r="K41" i="14" s="1"/>
  <c r="O41" i="14" s="1"/>
  <c r="K40" i="14"/>
  <c r="J40" i="14"/>
  <c r="G40" i="14"/>
  <c r="K39" i="14"/>
  <c r="O39" i="14" s="1"/>
  <c r="J39" i="14"/>
  <c r="G39" i="14"/>
  <c r="J38" i="14"/>
  <c r="G38" i="14"/>
  <c r="K38" i="14" s="1"/>
  <c r="J37" i="14"/>
  <c r="G37" i="14"/>
  <c r="K37" i="14" s="1"/>
  <c r="O36" i="14"/>
  <c r="K36" i="14"/>
  <c r="L36" i="14" s="1"/>
  <c r="J36" i="14"/>
  <c r="G36" i="14"/>
  <c r="L35" i="14"/>
  <c r="J35" i="14"/>
  <c r="G35" i="14"/>
  <c r="K35" i="14" s="1"/>
  <c r="O35" i="14" s="1"/>
  <c r="K34" i="14"/>
  <c r="J34" i="14"/>
  <c r="G34" i="14"/>
  <c r="K33" i="14"/>
  <c r="O33" i="14" s="1"/>
  <c r="J33" i="14"/>
  <c r="G33" i="14"/>
  <c r="J32" i="14"/>
  <c r="G32" i="14"/>
  <c r="K32" i="14" s="1"/>
  <c r="J31" i="14"/>
  <c r="G31" i="14"/>
  <c r="K31" i="14" s="1"/>
  <c r="O30" i="14"/>
  <c r="K30" i="14"/>
  <c r="L30" i="14" s="1"/>
  <c r="J30" i="14"/>
  <c r="G30" i="14"/>
  <c r="J29" i="14"/>
  <c r="G29" i="14"/>
  <c r="K29" i="14" s="1"/>
  <c r="O29" i="14" s="1"/>
  <c r="K28" i="14"/>
  <c r="J28" i="14"/>
  <c r="G28" i="14"/>
  <c r="K27" i="14"/>
  <c r="O27" i="14" s="1"/>
  <c r="J27" i="14"/>
  <c r="G27" i="14"/>
  <c r="J26" i="14"/>
  <c r="G26" i="14"/>
  <c r="K26" i="14" s="1"/>
  <c r="J25" i="14"/>
  <c r="G25" i="14"/>
  <c r="K25" i="14" s="1"/>
  <c r="O24" i="14"/>
  <c r="K24" i="14"/>
  <c r="L24" i="14" s="1"/>
  <c r="J24" i="14"/>
  <c r="G24" i="14"/>
  <c r="L23" i="14"/>
  <c r="J23" i="14"/>
  <c r="G23" i="14"/>
  <c r="K23" i="14" s="1"/>
  <c r="O23" i="14" s="1"/>
  <c r="K22" i="14"/>
  <c r="J22" i="14"/>
  <c r="G22" i="14"/>
  <c r="K21" i="14"/>
  <c r="O21" i="14" s="1"/>
  <c r="J21" i="14"/>
  <c r="G21" i="14"/>
  <c r="J20" i="14"/>
  <c r="G20" i="14"/>
  <c r="K20" i="14" s="1"/>
  <c r="J19" i="14"/>
  <c r="G19" i="14"/>
  <c r="K19" i="14" s="1"/>
  <c r="O18" i="14"/>
  <c r="K18" i="14"/>
  <c r="L18" i="14" s="1"/>
  <c r="J18" i="14"/>
  <c r="G18" i="14"/>
  <c r="L17" i="14"/>
  <c r="J17" i="14"/>
  <c r="G17" i="14"/>
  <c r="K17" i="14" s="1"/>
  <c r="O17" i="14" s="1"/>
  <c r="K16" i="14"/>
  <c r="J16" i="14"/>
  <c r="G16" i="14"/>
  <c r="K15" i="14"/>
  <c r="O15" i="14" s="1"/>
  <c r="J15" i="14"/>
  <c r="G15" i="14"/>
  <c r="J14" i="14"/>
  <c r="G14" i="14"/>
  <c r="K14" i="14" s="1"/>
  <c r="J13" i="14"/>
  <c r="G13" i="14"/>
  <c r="K13" i="14" s="1"/>
  <c r="N12" i="14"/>
  <c r="M12" i="14"/>
  <c r="K12" i="14"/>
  <c r="J12" i="14"/>
  <c r="I12" i="14"/>
  <c r="H12" i="14"/>
  <c r="I37" i="13"/>
  <c r="G37" i="13"/>
  <c r="I36" i="13"/>
  <c r="G36" i="13"/>
  <c r="I35" i="13"/>
  <c r="G35" i="13"/>
  <c r="G34" i="13"/>
  <c r="I33" i="13"/>
  <c r="G33" i="13"/>
  <c r="I31" i="13"/>
  <c r="G31" i="13"/>
  <c r="I28" i="13"/>
  <c r="G28" i="13"/>
  <c r="I27" i="13"/>
  <c r="G27" i="13"/>
  <c r="G26" i="13"/>
  <c r="I25" i="13"/>
  <c r="G25" i="13"/>
  <c r="G24" i="13"/>
  <c r="G23" i="13"/>
  <c r="G22" i="13"/>
  <c r="G21" i="13"/>
  <c r="G17" i="13"/>
  <c r="I16" i="13"/>
  <c r="G14" i="13"/>
  <c r="G13" i="13"/>
  <c r="G12" i="13"/>
  <c r="G11" i="13"/>
  <c r="G10" i="13"/>
  <c r="I9" i="13"/>
  <c r="I8" i="13"/>
  <c r="G8" i="13"/>
  <c r="G7" i="13"/>
  <c r="D110" i="12"/>
  <c r="D109" i="12"/>
  <c r="D108" i="12"/>
  <c r="D107" i="12"/>
  <c r="D106" i="12"/>
  <c r="D103" i="12"/>
  <c r="D102" i="12"/>
  <c r="D101" i="12"/>
  <c r="D100" i="12"/>
  <c r="D99" i="12"/>
  <c r="D98" i="12"/>
  <c r="D97" i="12"/>
  <c r="D96" i="12"/>
  <c r="D95" i="12"/>
  <c r="D94" i="12"/>
  <c r="D93" i="12"/>
  <c r="D92" i="12"/>
  <c r="D91" i="12"/>
  <c r="D90" i="12"/>
  <c r="D87" i="12"/>
  <c r="D86" i="12"/>
  <c r="D85" i="12"/>
  <c r="D84" i="12"/>
  <c r="D83" i="12"/>
  <c r="D82" i="12"/>
  <c r="D81" i="12"/>
  <c r="D80" i="12"/>
  <c r="D79" i="12"/>
  <c r="D78" i="12"/>
  <c r="D77" i="12"/>
  <c r="D76" i="12"/>
  <c r="D75" i="12"/>
  <c r="D74" i="12"/>
  <c r="D73" i="12"/>
  <c r="D72" i="12"/>
  <c r="D70" i="12"/>
  <c r="D69" i="12"/>
  <c r="D68" i="12"/>
  <c r="D65" i="12"/>
  <c r="D64" i="12"/>
  <c r="D63" i="12"/>
  <c r="D62" i="12"/>
  <c r="D59" i="12"/>
  <c r="D58" i="12"/>
  <c r="D57" i="12"/>
  <c r="D56" i="12"/>
  <c r="D55" i="12"/>
  <c r="D54" i="12"/>
  <c r="D53" i="12"/>
  <c r="D52" i="12"/>
  <c r="D51" i="12"/>
  <c r="D50" i="12"/>
  <c r="D47" i="12"/>
  <c r="D46" i="12"/>
  <c r="D45" i="12"/>
  <c r="D44" i="12"/>
  <c r="D43" i="12"/>
  <c r="D42" i="12"/>
  <c r="D41" i="12"/>
  <c r="D40" i="12"/>
  <c r="D39" i="12"/>
  <c r="D36" i="12"/>
  <c r="D35" i="12"/>
  <c r="D34" i="12"/>
  <c r="D33" i="12"/>
  <c r="D32" i="12"/>
  <c r="D31" i="12"/>
  <c r="D30" i="12"/>
  <c r="D29" i="12"/>
  <c r="D28" i="12"/>
  <c r="D27" i="12"/>
  <c r="D26" i="12"/>
  <c r="D25" i="12"/>
  <c r="D24" i="12"/>
  <c r="D23" i="12"/>
  <c r="D22" i="12"/>
  <c r="D21" i="12"/>
  <c r="D20" i="12"/>
  <c r="D19" i="12"/>
  <c r="D18" i="12"/>
  <c r="D17" i="12"/>
  <c r="D16" i="12"/>
  <c r="D15" i="12"/>
  <c r="D14" i="12"/>
  <c r="D9" i="12"/>
  <c r="D8" i="12"/>
  <c r="D7" i="12"/>
  <c r="D6" i="12"/>
  <c r="D5" i="12"/>
  <c r="D4" i="12"/>
  <c r="D3" i="12"/>
  <c r="E18" i="11"/>
  <c r="E16" i="11"/>
  <c r="AA6" i="11"/>
  <c r="O32" i="14" l="1"/>
  <c r="L32" i="14"/>
  <c r="L40" i="14"/>
  <c r="O40" i="14"/>
  <c r="O55" i="14"/>
  <c r="L55" i="14"/>
  <c r="O62" i="14"/>
  <c r="L62" i="14"/>
  <c r="O73" i="14"/>
  <c r="L73" i="14"/>
  <c r="O145" i="14"/>
  <c r="L145" i="14"/>
  <c r="O158" i="14"/>
  <c r="L158" i="14"/>
  <c r="O13" i="14"/>
  <c r="L13" i="14"/>
  <c r="O26" i="14"/>
  <c r="L26" i="14"/>
  <c r="O34" i="14"/>
  <c r="L34" i="14"/>
  <c r="L95" i="14"/>
  <c r="O95" i="14"/>
  <c r="O97" i="14"/>
  <c r="L97" i="14"/>
  <c r="O104" i="14"/>
  <c r="L104" i="14"/>
  <c r="L119" i="14"/>
  <c r="O119" i="14"/>
  <c r="O121" i="14"/>
  <c r="L121" i="14"/>
  <c r="L137" i="14"/>
  <c r="O137" i="14"/>
  <c r="O139" i="14"/>
  <c r="L139" i="14"/>
  <c r="O152" i="14"/>
  <c r="L152" i="14"/>
  <c r="O19" i="14"/>
  <c r="L19" i="14"/>
  <c r="O71" i="14"/>
  <c r="L71" i="14"/>
  <c r="O80" i="14"/>
  <c r="L80" i="14"/>
  <c r="L143" i="14"/>
  <c r="O143" i="14"/>
  <c r="O20" i="14"/>
  <c r="L20" i="14"/>
  <c r="L28" i="14"/>
  <c r="O28" i="14"/>
  <c r="O43" i="14"/>
  <c r="L43" i="14"/>
  <c r="L47" i="14"/>
  <c r="O56" i="14"/>
  <c r="L56" i="14"/>
  <c r="L65" i="14"/>
  <c r="O65" i="14"/>
  <c r="O67" i="14"/>
  <c r="L67" i="14"/>
  <c r="O74" i="14"/>
  <c r="L74" i="14"/>
  <c r="L83" i="14"/>
  <c r="O83" i="14"/>
  <c r="O85" i="14"/>
  <c r="L85" i="14"/>
  <c r="L113" i="14"/>
  <c r="O113" i="14"/>
  <c r="O115" i="14"/>
  <c r="L115" i="14"/>
  <c r="L131" i="14"/>
  <c r="O131" i="14"/>
  <c r="O133" i="14"/>
  <c r="L133" i="14"/>
  <c r="O146" i="14"/>
  <c r="L146" i="14"/>
  <c r="O14" i="14"/>
  <c r="L14" i="14"/>
  <c r="L22" i="14"/>
  <c r="O22" i="14"/>
  <c r="O37" i="14"/>
  <c r="L37" i="14"/>
  <c r="O91" i="14"/>
  <c r="L91" i="14"/>
  <c r="O98" i="14"/>
  <c r="L98" i="14"/>
  <c r="L107" i="14"/>
  <c r="O107" i="14"/>
  <c r="O140" i="14"/>
  <c r="L140" i="14"/>
  <c r="L161" i="14"/>
  <c r="O161" i="14"/>
  <c r="O31" i="14"/>
  <c r="L31" i="14"/>
  <c r="O44" i="14"/>
  <c r="L44" i="14"/>
  <c r="L59" i="14"/>
  <c r="O59" i="14"/>
  <c r="O61" i="14"/>
  <c r="L61" i="14"/>
  <c r="O68" i="14"/>
  <c r="L68" i="14"/>
  <c r="O77" i="14"/>
  <c r="L77" i="14"/>
  <c r="O79" i="14"/>
  <c r="L79" i="14"/>
  <c r="O86" i="14"/>
  <c r="L86" i="14"/>
  <c r="O116" i="14"/>
  <c r="L116" i="14"/>
  <c r="O134" i="14"/>
  <c r="L134" i="14"/>
  <c r="L155" i="14"/>
  <c r="O155" i="14"/>
  <c r="O157" i="14"/>
  <c r="L157" i="14"/>
  <c r="O109" i="14"/>
  <c r="L109" i="14"/>
  <c r="O127" i="14"/>
  <c r="L127" i="14"/>
  <c r="O163" i="14"/>
  <c r="L163" i="14"/>
  <c r="L16" i="14"/>
  <c r="O16" i="14"/>
  <c r="O25" i="14"/>
  <c r="L25" i="14"/>
  <c r="L29" i="14"/>
  <c r="O38" i="14"/>
  <c r="L38" i="14"/>
  <c r="L46" i="14"/>
  <c r="O46" i="14"/>
  <c r="O92" i="14"/>
  <c r="L92" i="14"/>
  <c r="L101" i="14"/>
  <c r="O101" i="14"/>
  <c r="O103" i="14"/>
  <c r="L103" i="14"/>
  <c r="O110" i="14"/>
  <c r="L110" i="14"/>
  <c r="O128" i="14"/>
  <c r="L128" i="14"/>
  <c r="L149" i="14"/>
  <c r="O149" i="14"/>
  <c r="O151" i="14"/>
  <c r="L151" i="14"/>
  <c r="L58" i="14"/>
  <c r="L94" i="14"/>
  <c r="L15" i="14"/>
  <c r="L21" i="14"/>
  <c r="L27" i="14"/>
  <c r="L33" i="14"/>
  <c r="L39" i="14"/>
  <c r="L45" i="14"/>
  <c r="L57" i="14"/>
  <c r="L63" i="14"/>
  <c r="O64" i="14"/>
  <c r="L69" i="14"/>
  <c r="O70" i="14"/>
  <c r="L75" i="14"/>
  <c r="O76" i="14"/>
  <c r="L81" i="14"/>
  <c r="O82" i="14"/>
  <c r="L87" i="14"/>
  <c r="L93" i="14"/>
  <c r="L99" i="14"/>
  <c r="O100" i="14"/>
  <c r="L105" i="14"/>
  <c r="O106" i="14"/>
  <c r="L111" i="14"/>
  <c r="L117" i="14"/>
  <c r="H125" i="14"/>
  <c r="L129" i="14"/>
  <c r="L135" i="14"/>
  <c r="L141" i="14"/>
  <c r="L147" i="14"/>
  <c r="L153" i="14"/>
  <c r="L159" i="14"/>
  <c r="H52" i="14"/>
  <c r="I125" i="14"/>
  <c r="M52" i="14"/>
  <c r="N125" i="14"/>
  <c r="J125" i="14"/>
  <c r="D38" i="1" l="1"/>
  <c r="D37" i="1"/>
  <c r="D36" i="1"/>
  <c r="D35" i="1"/>
  <c r="D33" i="1"/>
  <c r="D32" i="1"/>
  <c r="D31" i="1"/>
  <c r="D30" i="1"/>
  <c r="D28" i="1"/>
  <c r="D27" i="1"/>
  <c r="D26" i="1"/>
  <c r="D25" i="1"/>
  <c r="D23" i="1"/>
  <c r="D22" i="1"/>
  <c r="D21" i="1"/>
  <c r="D20" i="1"/>
  <c r="D18" i="1"/>
  <c r="D17" i="1"/>
  <c r="D16" i="1"/>
  <c r="D15" i="1"/>
  <c r="D14" i="1"/>
  <c r="D13" i="1"/>
  <c r="D12" i="1"/>
  <c r="D11" i="1"/>
  <c r="U25" i="10"/>
  <c r="T25" i="10"/>
  <c r="S25" i="10"/>
  <c r="U24" i="10"/>
  <c r="T24" i="10"/>
  <c r="S24" i="10"/>
  <c r="U22" i="10"/>
  <c r="T22" i="10"/>
  <c r="S22" i="10"/>
  <c r="U21" i="10"/>
  <c r="T21" i="10"/>
  <c r="S21" i="10"/>
  <c r="U20" i="10"/>
  <c r="T20" i="10"/>
  <c r="S20" i="10"/>
  <c r="U19" i="10"/>
  <c r="T19" i="10"/>
  <c r="S19" i="10"/>
  <c r="U18" i="10"/>
  <c r="T18" i="10"/>
  <c r="S18" i="10"/>
  <c r="U17" i="10"/>
  <c r="T17" i="10"/>
  <c r="S17" i="10"/>
  <c r="U16" i="10"/>
  <c r="T16" i="10"/>
  <c r="S16" i="10"/>
  <c r="U15" i="10"/>
  <c r="T15" i="10"/>
  <c r="S15" i="10"/>
  <c r="U14" i="10"/>
  <c r="T14" i="10"/>
  <c r="S14" i="10"/>
  <c r="U13" i="10"/>
  <c r="T13" i="10"/>
  <c r="S13" i="10"/>
  <c r="U12" i="10"/>
  <c r="T12" i="10"/>
  <c r="S12" i="10"/>
  <c r="U11" i="10"/>
  <c r="T11" i="10"/>
  <c r="S11" i="10"/>
  <c r="U10" i="10"/>
  <c r="T10" i="10"/>
  <c r="S10" i="10"/>
  <c r="U9" i="10"/>
  <c r="T9" i="10"/>
  <c r="S9" i="10"/>
  <c r="D45" i="9"/>
  <c r="D44" i="9"/>
  <c r="D42" i="9"/>
  <c r="D40" i="9"/>
  <c r="D39" i="9"/>
  <c r="D37" i="9"/>
  <c r="D35" i="9"/>
  <c r="D34" i="9"/>
  <c r="D32" i="9"/>
  <c r="D31" i="9"/>
  <c r="D28" i="9"/>
  <c r="D26" i="9"/>
  <c r="D24" i="9"/>
  <c r="D22" i="9"/>
  <c r="D20" i="9"/>
  <c r="D18" i="9"/>
  <c r="D16" i="9"/>
  <c r="D14" i="9"/>
  <c r="D12" i="9"/>
  <c r="D10" i="9"/>
  <c r="D8" i="9"/>
  <c r="D6" i="9"/>
  <c r="I38" i="8"/>
  <c r="N38" i="8" s="1"/>
  <c r="I37" i="8"/>
  <c r="N37" i="8" s="1"/>
  <c r="F35" i="8"/>
  <c r="I35" i="8" s="1"/>
  <c r="N35" i="8" s="1"/>
  <c r="E35" i="8"/>
  <c r="D35" i="8"/>
  <c r="F34" i="8"/>
  <c r="I34" i="8" s="1"/>
  <c r="N34" i="8" s="1"/>
  <c r="E34" i="8"/>
  <c r="D34" i="8"/>
  <c r="F33" i="8"/>
  <c r="I33" i="8" s="1"/>
  <c r="N33" i="8" s="1"/>
  <c r="E33" i="8"/>
  <c r="D33" i="8"/>
  <c r="F32" i="8"/>
  <c r="I32" i="8" s="1"/>
  <c r="N32" i="8" s="1"/>
  <c r="E32" i="8"/>
  <c r="D32" i="8"/>
  <c r="F30" i="8"/>
  <c r="I30" i="8" s="1"/>
  <c r="N30" i="8" s="1"/>
  <c r="E30" i="8"/>
  <c r="D30" i="8"/>
  <c r="F29" i="8"/>
  <c r="I29" i="8" s="1"/>
  <c r="N29" i="8" s="1"/>
  <c r="E29" i="8"/>
  <c r="D29" i="8"/>
  <c r="I27" i="8"/>
  <c r="N27" i="8" s="1"/>
  <c r="F26" i="8"/>
  <c r="I26" i="8" s="1"/>
  <c r="N26" i="8" s="1"/>
  <c r="E26" i="8"/>
  <c r="D26" i="8"/>
  <c r="F23" i="8"/>
  <c r="I23" i="8" s="1"/>
  <c r="N23" i="8" s="1"/>
  <c r="E23" i="8"/>
  <c r="D23" i="8"/>
  <c r="F22" i="8"/>
  <c r="I22" i="8" s="1"/>
  <c r="N22" i="8" s="1"/>
  <c r="E22" i="8"/>
  <c r="D22" i="8"/>
  <c r="F20" i="8"/>
  <c r="I20" i="8" s="1"/>
  <c r="N20" i="8" s="1"/>
  <c r="E20" i="8"/>
  <c r="D20" i="8"/>
  <c r="F19" i="8"/>
  <c r="I19" i="8" s="1"/>
  <c r="N19" i="8" s="1"/>
  <c r="E19" i="8"/>
  <c r="D19" i="8"/>
  <c r="F17" i="8"/>
  <c r="I17" i="8" s="1"/>
  <c r="N17" i="8" s="1"/>
  <c r="E17" i="8"/>
  <c r="D17" i="8"/>
  <c r="F16" i="8"/>
  <c r="I16" i="8" s="1"/>
  <c r="N16" i="8" s="1"/>
  <c r="E16" i="8"/>
  <c r="D16" i="8"/>
  <c r="F14" i="8"/>
  <c r="I14" i="8" s="1"/>
  <c r="N14" i="8" s="1"/>
  <c r="E14" i="8"/>
  <c r="D14" i="8"/>
  <c r="F13" i="8"/>
  <c r="E13" i="8"/>
  <c r="I13" i="8" s="1"/>
  <c r="N13" i="8" s="1"/>
  <c r="D13" i="8"/>
  <c r="F11" i="8"/>
  <c r="I11" i="8" s="1"/>
  <c r="N11" i="8" s="1"/>
  <c r="E11" i="8"/>
  <c r="D11" i="8"/>
  <c r="F10" i="8"/>
  <c r="I10" i="8" s="1"/>
  <c r="N10" i="8" s="1"/>
  <c r="E10" i="8"/>
  <c r="D10" i="8"/>
  <c r="F8" i="8"/>
  <c r="I8" i="8" s="1"/>
  <c r="N8" i="8" s="1"/>
  <c r="E8" i="8"/>
  <c r="D8" i="8"/>
  <c r="F7" i="8"/>
  <c r="I7" i="8" s="1"/>
  <c r="N7" i="8" s="1"/>
  <c r="E7" i="8"/>
  <c r="D7" i="8"/>
  <c r="D43" i="1"/>
  <c r="D30" i="7"/>
  <c r="F30" i="7"/>
  <c r="J30" i="7"/>
  <c r="L30" i="7"/>
  <c r="P30" i="7"/>
  <c r="R30" i="7"/>
  <c r="V30" i="7"/>
  <c r="X30" i="7"/>
  <c r="V28" i="7"/>
  <c r="J28" i="7"/>
  <c r="Q27" i="7"/>
  <c r="E27" i="7"/>
  <c r="B28" i="7"/>
  <c r="C28" i="7"/>
  <c r="D28" i="7"/>
  <c r="E28" i="7"/>
  <c r="F28" i="7"/>
  <c r="G28" i="7"/>
  <c r="AG17" i="7"/>
  <c r="I28" i="7"/>
  <c r="K28" i="7"/>
  <c r="L28" i="7"/>
  <c r="M28" i="7"/>
  <c r="N28" i="7"/>
  <c r="O28" i="7"/>
  <c r="P28" i="7"/>
  <c r="Q28" i="7"/>
  <c r="R28" i="7"/>
  <c r="S28" i="7"/>
  <c r="T28" i="7"/>
  <c r="U28" i="7"/>
  <c r="AI17" i="7"/>
  <c r="W28" i="7"/>
  <c r="X28" i="7"/>
  <c r="Y28" i="7"/>
  <c r="Z28" i="7"/>
  <c r="B29" i="7"/>
  <c r="C29" i="7"/>
  <c r="D29" i="7"/>
  <c r="E29" i="7"/>
  <c r="F29" i="7"/>
  <c r="G29" i="7"/>
  <c r="AG18" i="7"/>
  <c r="I29" i="7"/>
  <c r="J29" i="7"/>
  <c r="K29" i="7"/>
  <c r="L29" i="7"/>
  <c r="M29" i="7"/>
  <c r="N29" i="7"/>
  <c r="O29" i="7"/>
  <c r="P29" i="7"/>
  <c r="Q29" i="7"/>
  <c r="R29" i="7"/>
  <c r="S29" i="7"/>
  <c r="T29" i="7"/>
  <c r="U29" i="7"/>
  <c r="AI18" i="7"/>
  <c r="W29" i="7"/>
  <c r="X29" i="7"/>
  <c r="Y29" i="7"/>
  <c r="Z29" i="7"/>
  <c r="B30" i="7"/>
  <c r="C30" i="7"/>
  <c r="E30" i="7"/>
  <c r="G30" i="7"/>
  <c r="AG19" i="7"/>
  <c r="I30" i="7"/>
  <c r="K30" i="7"/>
  <c r="M30" i="7"/>
  <c r="N30" i="7"/>
  <c r="AH19" i="7"/>
  <c r="Q30" i="7"/>
  <c r="S30" i="7"/>
  <c r="T30" i="7"/>
  <c r="U30" i="7"/>
  <c r="AI19" i="7"/>
  <c r="W30" i="7"/>
  <c r="Y30" i="7"/>
  <c r="Z30" i="7"/>
  <c r="D27" i="7"/>
  <c r="F27" i="7"/>
  <c r="G27" i="7"/>
  <c r="H27" i="7"/>
  <c r="I27" i="7"/>
  <c r="J27" i="7"/>
  <c r="K27" i="7"/>
  <c r="L27" i="7"/>
  <c r="M27" i="7"/>
  <c r="N27" i="7"/>
  <c r="O27" i="7"/>
  <c r="P27" i="7"/>
  <c r="R27" i="7"/>
  <c r="S27" i="7"/>
  <c r="T27" i="7"/>
  <c r="U27" i="7"/>
  <c r="AI16" i="7"/>
  <c r="W27" i="7"/>
  <c r="Y27" i="7"/>
  <c r="Z27" i="7"/>
  <c r="C27" i="7"/>
  <c r="B27" i="7"/>
  <c r="AH17" i="2"/>
  <c r="AI15" i="2"/>
  <c r="AI16" i="2"/>
  <c r="AI17" i="2"/>
  <c r="AI14" i="2"/>
  <c r="AH15" i="2"/>
  <c r="AH16" i="2"/>
  <c r="AH14" i="2"/>
  <c r="AG15" i="2"/>
  <c r="AG16" i="2"/>
  <c r="AG17" i="2"/>
  <c r="AG14" i="2"/>
  <c r="AH17" i="7" l="1"/>
  <c r="V27" i="7"/>
  <c r="H29" i="7"/>
  <c r="V29" i="7"/>
  <c r="O30" i="7"/>
  <c r="AG16" i="7"/>
  <c r="H30" i="7"/>
  <c r="AH18" i="7"/>
  <c r="H28" i="7"/>
  <c r="AH16" i="7"/>
  <c r="AF16" i="2" l="1"/>
  <c r="AJ15" i="2"/>
  <c r="AJ16" i="2"/>
  <c r="AJ17" i="2"/>
  <c r="AF17" i="2"/>
  <c r="AK17" i="2" s="1"/>
  <c r="AF16" i="7"/>
  <c r="AF17" i="7"/>
  <c r="AF18" i="7"/>
  <c r="AF19" i="7"/>
  <c r="AJ14" i="2"/>
  <c r="AF14" i="2"/>
  <c r="AK14" i="2" s="1"/>
  <c r="AF15" i="2"/>
  <c r="AK15" i="2" s="1"/>
  <c r="AA28" i="7"/>
  <c r="AK16" i="2" l="1"/>
  <c r="AB29" i="7"/>
  <c r="AA29" i="7"/>
  <c r="AB27" i="7"/>
  <c r="AA27" i="7"/>
  <c r="AA30" i="7"/>
  <c r="AC29" i="7"/>
  <c r="AB30" i="7"/>
  <c r="C50" i="5"/>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B27"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B13" i="5"/>
  <c r="AB25" i="5" s="1"/>
  <c r="AA13" i="5"/>
  <c r="AA25" i="5" s="1"/>
  <c r="Z13" i="5"/>
  <c r="Z25" i="5" s="1"/>
  <c r="Y13" i="5"/>
  <c r="Y25" i="5" s="1"/>
  <c r="X13" i="5"/>
  <c r="X25" i="5" s="1"/>
  <c r="W13" i="5"/>
  <c r="W25" i="5" s="1"/>
  <c r="V13" i="5"/>
  <c r="V25" i="5" s="1"/>
  <c r="U13" i="5"/>
  <c r="U25" i="5" s="1"/>
  <c r="T13" i="5"/>
  <c r="T25" i="5" s="1"/>
  <c r="S13" i="5"/>
  <c r="S25" i="5" s="1"/>
  <c r="R13" i="5"/>
  <c r="R25" i="5" s="1"/>
  <c r="Q13" i="5"/>
  <c r="Q25" i="5" s="1"/>
  <c r="P13" i="5"/>
  <c r="P25" i="5" s="1"/>
  <c r="O13" i="5"/>
  <c r="O25" i="5" s="1"/>
  <c r="N13" i="5"/>
  <c r="N25" i="5" s="1"/>
  <c r="M13" i="5"/>
  <c r="M25" i="5" s="1"/>
  <c r="L13" i="5"/>
  <c r="L25" i="5" s="1"/>
  <c r="I13" i="5"/>
  <c r="I25" i="5" s="1"/>
  <c r="H13" i="5"/>
  <c r="H25" i="5" s="1"/>
  <c r="G13" i="5"/>
  <c r="G25" i="5" s="1"/>
  <c r="F13" i="5"/>
  <c r="F25" i="5" s="1"/>
  <c r="E13" i="5"/>
  <c r="E25" i="5" s="1"/>
  <c r="D13" i="5"/>
  <c r="D25" i="5" s="1"/>
  <c r="C13" i="5"/>
  <c r="C25" i="5" s="1"/>
  <c r="B13" i="5"/>
  <c r="B25" i="5" s="1"/>
  <c r="AB12" i="5"/>
  <c r="AB24" i="5" s="1"/>
  <c r="AA12" i="5"/>
  <c r="AA24" i="5" s="1"/>
  <c r="Z12" i="5"/>
  <c r="Z24" i="5" s="1"/>
  <c r="Y12" i="5"/>
  <c r="Y24" i="5" s="1"/>
  <c r="X12" i="5"/>
  <c r="X24" i="5" s="1"/>
  <c r="W12" i="5"/>
  <c r="W24" i="5" s="1"/>
  <c r="V12" i="5"/>
  <c r="V24" i="5" s="1"/>
  <c r="U12" i="5"/>
  <c r="U24" i="5" s="1"/>
  <c r="T12" i="5"/>
  <c r="T24" i="5" s="1"/>
  <c r="S12" i="5"/>
  <c r="S24" i="5" s="1"/>
  <c r="R12" i="5"/>
  <c r="R24" i="5" s="1"/>
  <c r="Q12" i="5"/>
  <c r="Q24" i="5" s="1"/>
  <c r="P12" i="5"/>
  <c r="P24" i="5" s="1"/>
  <c r="O12" i="5"/>
  <c r="O24" i="5" s="1"/>
  <c r="N12" i="5"/>
  <c r="N24" i="5" s="1"/>
  <c r="M12" i="5"/>
  <c r="M24" i="5" s="1"/>
  <c r="L12" i="5"/>
  <c r="L24" i="5" s="1"/>
  <c r="I12" i="5"/>
  <c r="I24" i="5" s="1"/>
  <c r="H12" i="5"/>
  <c r="H24" i="5" s="1"/>
  <c r="G12" i="5"/>
  <c r="G24" i="5" s="1"/>
  <c r="F12" i="5"/>
  <c r="F24" i="5" s="1"/>
  <c r="E12" i="5"/>
  <c r="E24" i="5" s="1"/>
  <c r="D12" i="5"/>
  <c r="D24" i="5" s="1"/>
  <c r="C12" i="5"/>
  <c r="C24" i="5" s="1"/>
  <c r="B12" i="5"/>
  <c r="B24" i="5" s="1"/>
  <c r="AB11" i="5"/>
  <c r="AB23" i="5" s="1"/>
  <c r="AA11" i="5"/>
  <c r="AA23" i="5" s="1"/>
  <c r="Z11" i="5"/>
  <c r="Z23" i="5" s="1"/>
  <c r="Y11" i="5"/>
  <c r="Y23" i="5" s="1"/>
  <c r="X11" i="5"/>
  <c r="X23" i="5" s="1"/>
  <c r="W11" i="5"/>
  <c r="W23" i="5" s="1"/>
  <c r="V11" i="5"/>
  <c r="V23" i="5" s="1"/>
  <c r="U11" i="5"/>
  <c r="U23" i="5" s="1"/>
  <c r="T11" i="5"/>
  <c r="T23" i="5" s="1"/>
  <c r="S11" i="5"/>
  <c r="S23" i="5" s="1"/>
  <c r="R11" i="5"/>
  <c r="R23" i="5" s="1"/>
  <c r="Q11" i="5"/>
  <c r="Q23" i="5" s="1"/>
  <c r="P11" i="5"/>
  <c r="P23" i="5" s="1"/>
  <c r="O11" i="5"/>
  <c r="O23" i="5" s="1"/>
  <c r="N11" i="5"/>
  <c r="N23" i="5" s="1"/>
  <c r="M11" i="5"/>
  <c r="M23" i="5" s="1"/>
  <c r="L11" i="5"/>
  <c r="L23" i="5" s="1"/>
  <c r="I11" i="5"/>
  <c r="I23" i="5" s="1"/>
  <c r="H11" i="5"/>
  <c r="H23" i="5" s="1"/>
  <c r="G11" i="5"/>
  <c r="G23" i="5" s="1"/>
  <c r="F11" i="5"/>
  <c r="F23" i="5" s="1"/>
  <c r="E11" i="5"/>
  <c r="E23" i="5" s="1"/>
  <c r="D11" i="5"/>
  <c r="D23" i="5" s="1"/>
  <c r="C11" i="5"/>
  <c r="C23" i="5" s="1"/>
  <c r="B11" i="5"/>
  <c r="B23" i="5" s="1"/>
  <c r="AB10" i="5"/>
  <c r="AB22" i="5" s="1"/>
  <c r="AA10" i="5"/>
  <c r="AA22" i="5" s="1"/>
  <c r="Y10" i="5"/>
  <c r="Y22" i="5" s="1"/>
  <c r="X10" i="5"/>
  <c r="X22" i="5" s="1"/>
  <c r="W10" i="5"/>
  <c r="W22" i="5" s="1"/>
  <c r="V10" i="5"/>
  <c r="V22" i="5" s="1"/>
  <c r="U10" i="5"/>
  <c r="U22" i="5" s="1"/>
  <c r="T10" i="5"/>
  <c r="T22" i="5" s="1"/>
  <c r="S10" i="5"/>
  <c r="S22" i="5" s="1"/>
  <c r="R10" i="5"/>
  <c r="R22" i="5" s="1"/>
  <c r="Q10" i="5"/>
  <c r="Q22" i="5" s="1"/>
  <c r="P10" i="5"/>
  <c r="P22" i="5" s="1"/>
  <c r="O10" i="5"/>
  <c r="O22" i="5" s="1"/>
  <c r="N10" i="5"/>
  <c r="N22" i="5" s="1"/>
  <c r="M10" i="5"/>
  <c r="M22" i="5" s="1"/>
  <c r="L10" i="5"/>
  <c r="L22" i="5" s="1"/>
  <c r="I10" i="5"/>
  <c r="I22" i="5" s="1"/>
  <c r="H10" i="5"/>
  <c r="H22" i="5" s="1"/>
  <c r="G10" i="5"/>
  <c r="G22" i="5" s="1"/>
  <c r="F10" i="5"/>
  <c r="F22" i="5" s="1"/>
  <c r="E10" i="5"/>
  <c r="E22" i="5" s="1"/>
  <c r="D10" i="5"/>
  <c r="D22" i="5" s="1"/>
  <c r="C10" i="5"/>
  <c r="C22" i="5" s="1"/>
  <c r="B10" i="5"/>
  <c r="B22" i="5" s="1"/>
  <c r="AE9" i="5"/>
  <c r="AE21" i="5" s="1"/>
  <c r="AC9" i="5"/>
  <c r="AC21" i="5" s="1"/>
  <c r="AB9" i="5"/>
  <c r="AB21" i="5" s="1"/>
  <c r="AA9" i="5"/>
  <c r="AA21" i="5" s="1"/>
  <c r="Z9" i="5"/>
  <c r="Z21" i="5" s="1"/>
  <c r="Y9" i="5"/>
  <c r="Y21" i="5" s="1"/>
  <c r="X9" i="5"/>
  <c r="X21" i="5" s="1"/>
  <c r="W9" i="5"/>
  <c r="W21" i="5" s="1"/>
  <c r="V9" i="5"/>
  <c r="V21" i="5" s="1"/>
  <c r="U9" i="5"/>
  <c r="U21" i="5" s="1"/>
  <c r="T9" i="5"/>
  <c r="T21" i="5" s="1"/>
  <c r="S9" i="5"/>
  <c r="S21" i="5" s="1"/>
  <c r="R9" i="5"/>
  <c r="R21" i="5" s="1"/>
  <c r="Q9" i="5"/>
  <c r="Q21" i="5" s="1"/>
  <c r="P9" i="5"/>
  <c r="P21" i="5" s="1"/>
  <c r="O9" i="5"/>
  <c r="O21" i="5" s="1"/>
  <c r="N9" i="5"/>
  <c r="N21" i="5" s="1"/>
  <c r="M9" i="5"/>
  <c r="M21" i="5" s="1"/>
  <c r="L9" i="5"/>
  <c r="L21" i="5" s="1"/>
  <c r="I9" i="5"/>
  <c r="I21" i="5" s="1"/>
  <c r="H9" i="5"/>
  <c r="H21" i="5" s="1"/>
  <c r="G9" i="5"/>
  <c r="G21" i="5" s="1"/>
  <c r="F9" i="5"/>
  <c r="F21" i="5" s="1"/>
  <c r="E9" i="5"/>
  <c r="E21" i="5" s="1"/>
  <c r="D9" i="5"/>
  <c r="D21" i="5" s="1"/>
  <c r="C9" i="5"/>
  <c r="C21" i="5" s="1"/>
  <c r="B9" i="5"/>
  <c r="B21" i="5" s="1"/>
  <c r="AD9" i="5"/>
  <c r="AD21" i="5" s="1"/>
  <c r="D42" i="1"/>
  <c r="K41" i="1"/>
  <c r="K40" i="1"/>
  <c r="K39" i="1"/>
  <c r="K38" i="1"/>
  <c r="K37" i="1"/>
  <c r="K36" i="1"/>
  <c r="K35" i="1"/>
  <c r="K34" i="1"/>
  <c r="K33" i="1"/>
  <c r="K32" i="1"/>
  <c r="K31" i="1"/>
  <c r="K30" i="1"/>
  <c r="K28" i="1"/>
  <c r="K27" i="1"/>
  <c r="K26" i="1"/>
  <c r="K25" i="1"/>
  <c r="K24" i="1"/>
  <c r="K23" i="1"/>
  <c r="K22" i="1"/>
  <c r="K21" i="1"/>
  <c r="K19" i="1"/>
  <c r="K18" i="1"/>
  <c r="K17" i="1"/>
  <c r="K16" i="1"/>
  <c r="K14" i="1"/>
  <c r="K13" i="1"/>
  <c r="K12" i="1"/>
  <c r="K11" i="1"/>
  <c r="AC27" i="7" l="1"/>
  <c r="AB28" i="7"/>
  <c r="AC28" i="7"/>
  <c r="AD27" i="7"/>
  <c r="AC30" i="7"/>
  <c r="AD29" i="7"/>
  <c r="AC12" i="5"/>
  <c r="AC24" i="5" s="1"/>
  <c r="AD13" i="5"/>
  <c r="AD25" i="5" s="1"/>
  <c r="Z10" i="5"/>
  <c r="Z22" i="5" s="1"/>
  <c r="AF9" i="5"/>
  <c r="AF21" i="5" s="1"/>
  <c r="AD10" i="5"/>
  <c r="AD22" i="5" s="1"/>
  <c r="AC11" i="5"/>
  <c r="AC23" i="5" s="1"/>
  <c r="AC10" i="5"/>
  <c r="AC22" i="5" s="1"/>
  <c r="AC13" i="5"/>
  <c r="AC25" i="5" s="1"/>
  <c r="AD28" i="7" l="1"/>
  <c r="AD30" i="7"/>
  <c r="AD12" i="5"/>
  <c r="AD24" i="5" s="1"/>
  <c r="AD11" i="5"/>
  <c r="AD23" i="5" s="1"/>
  <c r="AE10" i="5"/>
  <c r="AE22" i="5" s="1"/>
  <c r="AG9" i="5"/>
  <c r="AG21" i="5" s="1"/>
  <c r="AE27" i="7" l="1"/>
  <c r="AE29" i="7"/>
  <c r="AE28" i="7"/>
  <c r="AE13" i="5"/>
  <c r="AE25" i="5" s="1"/>
  <c r="AE12" i="5"/>
  <c r="AE24" i="5" s="1"/>
  <c r="AE11" i="5"/>
  <c r="AE23" i="5" s="1"/>
  <c r="AF10" i="5"/>
  <c r="AF22" i="5" s="1"/>
  <c r="AF12" i="5"/>
  <c r="AF24" i="5" s="1"/>
  <c r="AJ18" i="7" l="1"/>
  <c r="AK18" i="7" s="1"/>
  <c r="AJ16" i="7"/>
  <c r="AK16" i="7" s="1"/>
  <c r="AJ17" i="7"/>
  <c r="AK17" i="7" s="1"/>
  <c r="AF13" i="5"/>
  <c r="AF25" i="5" s="1"/>
  <c r="AG10" i="5"/>
  <c r="AG22" i="5" s="1"/>
  <c r="AG12" i="5"/>
  <c r="AG24" i="5" s="1"/>
  <c r="AF11" i="5"/>
  <c r="AF23" i="5" s="1"/>
  <c r="AJ19" i="7" l="1"/>
  <c r="AK19" i="7" s="1"/>
  <c r="AE30" i="7"/>
  <c r="AG13" i="5"/>
  <c r="AG25" i="5" s="1"/>
  <c r="AG11" i="5"/>
  <c r="AG2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kbaude</author>
  </authors>
  <commentList>
    <comment ref="H5" authorId="0" shapeId="0" xr:uid="{D0F4FAB4-EFF2-411D-897D-8413D7E88EC2}">
      <text>
        <r>
          <rPr>
            <b/>
            <sz val="9"/>
            <color indexed="81"/>
            <rFont val="Tahoma"/>
            <family val="2"/>
          </rPr>
          <t>kbaude:</t>
        </r>
        <r>
          <rPr>
            <sz val="9"/>
            <color indexed="81"/>
            <rFont val="Tahoma"/>
            <family val="2"/>
          </rPr>
          <t xml:space="preserve">
Calculette de simulation. Il suffit de noter le nombre de nuitée dans la colonne rose pour voir afficher dans la colonne facture le montant correspondant. Pour info simplement car c'est H3 qui fait le calcul. Attention à partir de 19 nuits on facture le mois.</t>
        </r>
      </text>
    </comment>
  </commentList>
</comments>
</file>

<file path=xl/sharedStrings.xml><?xml version="1.0" encoding="utf-8"?>
<sst xmlns="http://schemas.openxmlformats.org/spreadsheetml/2006/main" count="1076" uniqueCount="573">
  <si>
    <t>LOGEMENTS DE PASSAGE (ENSEIGNANTS CHERCHEURS)</t>
  </si>
  <si>
    <r>
      <t xml:space="preserve">Ces logements proposent un </t>
    </r>
    <r>
      <rPr>
        <b/>
        <i/>
        <sz val="10"/>
        <rFont val="Arial"/>
        <family val="2"/>
      </rPr>
      <t>service hôtelier</t>
    </r>
    <r>
      <rPr>
        <i/>
        <sz val="10"/>
        <rFont val="Arial"/>
        <family val="2"/>
      </rPr>
      <t xml:space="preserve"> : draps, serviettes et équipement vaisselle</t>
    </r>
  </si>
  <si>
    <t>connexion internet smartcampus incluse</t>
  </si>
  <si>
    <t>MARSEILLE</t>
  </si>
  <si>
    <t>AIX EN PROVENCE</t>
  </si>
  <si>
    <t>CHATENOUD</t>
  </si>
  <si>
    <t>HT</t>
  </si>
  <si>
    <t>TTC</t>
  </si>
  <si>
    <t>GAZELLES - P2</t>
  </si>
  <si>
    <t>mois</t>
  </si>
  <si>
    <r>
      <t>studios avec mezzanine</t>
    </r>
    <r>
      <rPr>
        <sz val="8"/>
        <rFont val="Ari"/>
      </rPr>
      <t xml:space="preserve"> - équipés  - lit 140</t>
    </r>
  </si>
  <si>
    <t>quinzaine</t>
  </si>
  <si>
    <t>semaine</t>
  </si>
  <si>
    <t>nuit</t>
  </si>
  <si>
    <r>
      <t>Chambre d'hôte        env 15 m²</t>
    </r>
    <r>
      <rPr>
        <sz val="8"/>
        <rFont val="Ari"/>
      </rPr>
      <t xml:space="preserve">  lit 140</t>
    </r>
  </si>
  <si>
    <t>GAZELLES - Théâtre</t>
  </si>
  <si>
    <r>
      <t xml:space="preserve">studios </t>
    </r>
    <r>
      <rPr>
        <sz val="8"/>
        <rFont val="Ari"/>
      </rPr>
      <t>équipés                -  lit 140</t>
    </r>
  </si>
  <si>
    <t>SYLVABELLE</t>
  </si>
  <si>
    <t xml:space="preserve">chambre simple/double </t>
  </si>
  <si>
    <t>FENOUILLERES</t>
  </si>
  <si>
    <r>
      <t xml:space="preserve">studios </t>
    </r>
    <r>
      <rPr>
        <sz val="8"/>
        <rFont val="Ari"/>
      </rPr>
      <t xml:space="preserve">équipés  </t>
    </r>
  </si>
  <si>
    <t>T2</t>
  </si>
  <si>
    <t>semaine*</t>
  </si>
  <si>
    <t>nuit*</t>
  </si>
  <si>
    <t>AVERROES (Aix)</t>
  </si>
  <si>
    <t>LUMINY</t>
  </si>
  <si>
    <t>T1 bis</t>
  </si>
  <si>
    <r>
      <t xml:space="preserve">studios ens. chercheurs </t>
    </r>
    <r>
      <rPr>
        <sz val="8"/>
        <rFont val="Ari"/>
      </rPr>
      <t xml:space="preserve">équipés                 </t>
    </r>
    <r>
      <rPr>
        <b/>
        <sz val="8"/>
        <rFont val="Ari"/>
      </rPr>
      <t>Bât B</t>
    </r>
  </si>
  <si>
    <r>
      <t xml:space="preserve">studios ens. chercheurs </t>
    </r>
    <r>
      <rPr>
        <sz val="8"/>
        <rFont val="Ari"/>
      </rPr>
      <t xml:space="preserve">équipés                 </t>
    </r>
    <r>
      <rPr>
        <b/>
        <sz val="8"/>
        <rFont val="Ari"/>
      </rPr>
      <t xml:space="preserve">                                              bât E </t>
    </r>
  </si>
  <si>
    <t>nuit *</t>
  </si>
  <si>
    <t>T3</t>
  </si>
  <si>
    <t xml:space="preserve">LUMINY Formule CONFORT </t>
  </si>
  <si>
    <r>
      <t xml:space="preserve">* </t>
    </r>
    <r>
      <rPr>
        <i/>
        <sz val="9"/>
        <rFont val="Arial"/>
        <family val="2"/>
      </rPr>
      <t>pas de location à la nuit, ni à la semaine mais pour permettre une factura au plus juste en cas de dépassement suite à un long séjour</t>
    </r>
  </si>
  <si>
    <t xml:space="preserve">Application de la TVA 10% sur tous les logements enseignants chercheurs </t>
  </si>
  <si>
    <t>Ces logements sont également ouverts à la location pour les hébergemets passagers en période estivale</t>
  </si>
  <si>
    <t>TARIFS GROUPES</t>
  </si>
  <si>
    <t>Tarifs Hôteliers exprimés en € appliqués lors des accueils des groupes dans les cités et résidences universitaires</t>
  </si>
  <si>
    <t>Il est demandé en outre, au Conseil d'Administration, d'autoriser le directeur à négocier le cas échéant d'autres tarifs si le chiffre d'affaires prévisionnel de l'hébergement est supérieur à 5000,00 € HT.</t>
  </si>
  <si>
    <t>TARIFS FORMULE HOTELIERE -  TVA  à 10%</t>
  </si>
  <si>
    <r>
      <t xml:space="preserve">ménage*, connexion internet, les draps </t>
    </r>
    <r>
      <rPr>
        <b/>
        <u/>
        <sz val="11"/>
        <rFont val="Arial"/>
        <family val="2"/>
      </rPr>
      <t>(lits faits</t>
    </r>
    <r>
      <rPr>
        <b/>
        <sz val="11"/>
        <rFont val="Arial"/>
        <family val="2"/>
      </rPr>
      <t>) et un kit hygiène : 3 cintres, 1 serviette invité, 1 drap de bain, 1 tapis de sol et du papier hygiénique,</t>
    </r>
  </si>
  <si>
    <t>*régulier pour séjour de plus de 7 nuits et fin de séjour</t>
  </si>
  <si>
    <t>type logement</t>
  </si>
  <si>
    <t>chambre 10m² (cabine tri-fonctions) / 14m² confort (wc collectifs)</t>
  </si>
  <si>
    <t>chambre 14 m² (cabine tri-fonctions) / chambre PMR</t>
  </si>
  <si>
    <t>Studette / Studette PMR/ Studio de 15 à 18m²</t>
  </si>
  <si>
    <t xml:space="preserve">Studio, studio PMR de 19m² et + </t>
  </si>
  <si>
    <t>Tarifs eco exprimés en € appliqués lors des accueils des groupes dans les cités et résidences universitaires</t>
  </si>
  <si>
    <t>TARIFS FORMULE ECO -  TVA  à 10%</t>
  </si>
  <si>
    <t>Mise à disposition du logement + DRAPS - lit non fait, pas de linge de toilette, pas de ménage en cours de séjour, pas de changement de draps en cours de séjour.</t>
  </si>
  <si>
    <t>Formule réservée pour les groupes ayant peu de moyens financiers (associations étudiantes par exemple) / facturation du forfait ménage fin de séjour si dégradation ou logements rendus sales</t>
  </si>
  <si>
    <t>FORMULE ECO - TTC (TVA 10%)</t>
  </si>
  <si>
    <t>FORMULE ECO + DRAPS + FORFAIT MENAGE FIN DE SEJOUR (18,182€ ou 27,273€ HT)</t>
  </si>
  <si>
    <t>Chambre traditionnelle</t>
  </si>
  <si>
    <t>chambre 10m² - cabine tri-fonctions</t>
  </si>
  <si>
    <t>chambre 14 m² - cabine tri-fonctions</t>
  </si>
  <si>
    <t>Studio simple ou studette</t>
  </si>
  <si>
    <t>Studio double / Ch PMR</t>
  </si>
  <si>
    <t>FORMULE ECO + DRAPS + FORFAIT MENAGE FIN DE SEJOUR - TARIF  TTC</t>
  </si>
  <si>
    <t>TARIFS PRESTATIONS ANNEXES GROUPES</t>
  </si>
  <si>
    <t xml:space="preserve">FORFAIT MENAGE FIN DE SEJOUR (par logement) </t>
  </si>
  <si>
    <t>TTC (10%)</t>
  </si>
  <si>
    <t>chambre traditionnelle</t>
  </si>
  <si>
    <t>Chambre 10m² et 14m²</t>
  </si>
  <si>
    <t>TARIFS SAISONNIERS  MIMIMUM 1 MOIS-  TVA  à 10%</t>
  </si>
  <si>
    <t>CA 14/03/2022- application au 01/06/2022</t>
  </si>
  <si>
    <t>TARIFS GROUPES ETUDIANTS</t>
  </si>
  <si>
    <r>
      <t>Chambre d'hôte          10 m²</t>
    </r>
    <r>
      <rPr>
        <sz val="8"/>
        <rFont val="Ari"/>
      </rPr>
      <t xml:space="preserve"> </t>
    </r>
  </si>
  <si>
    <t>aug mensuel</t>
  </si>
  <si>
    <t>aug nuit</t>
  </si>
  <si>
    <t>aug mois</t>
  </si>
  <si>
    <t>Condition d'accès :</t>
  </si>
  <si>
    <t>réservation préalable par convention d'un contingent avec l'établissement d'emploi</t>
  </si>
  <si>
    <t>Prestations :</t>
  </si>
  <si>
    <t>2 jeux de draps</t>
  </si>
  <si>
    <t>pas de ménage en cours de séjours, ni changement de draps</t>
  </si>
  <si>
    <t>départ impératif au 15 août</t>
  </si>
  <si>
    <t>Tarif :</t>
  </si>
  <si>
    <r>
      <t xml:space="preserve">TARIFS pour </t>
    </r>
    <r>
      <rPr>
        <b/>
        <u/>
        <sz val="18"/>
        <color rgb="FFFF0000"/>
        <rFont val="Arial"/>
        <family val="2"/>
      </rPr>
      <t>SAISONNIERS</t>
    </r>
    <r>
      <rPr>
        <b/>
        <sz val="18"/>
        <color rgb="FFFF0000"/>
        <rFont val="Arial"/>
        <family val="2"/>
      </rPr>
      <t xml:space="preserve"> un mois et plus</t>
    </r>
  </si>
  <si>
    <t>Tarifs exprimés en € appliqués lors des accueils de personnels saisonniers dans les résidences universitaires</t>
  </si>
  <si>
    <t xml:space="preserve">Résidences </t>
  </si>
  <si>
    <t>Luminy, L Cornil, C Delorme, Madagascar, Opale, Ste Baume</t>
  </si>
  <si>
    <t>Réévaluation du forfait ménage fin de séjour</t>
  </si>
  <si>
    <t>ANCIEN TARIF</t>
  </si>
  <si>
    <t>aug semaine</t>
  </si>
  <si>
    <t>aug quinzaine</t>
  </si>
  <si>
    <t>aug 21 nuits</t>
  </si>
  <si>
    <t>aug moyenne</t>
  </si>
  <si>
    <t xml:space="preserve">FORMULE ECO  HT </t>
  </si>
  <si>
    <t>1 kit vaisselle (1 assiette plate, 1 assiette creuse, 1 assiette à dessert, 1 bol, 1 mug, 1 verre, un jeu de couverts, 1 casserole,1 poele)</t>
  </si>
  <si>
    <t>signature par l'occupant de CGV spécifiques</t>
  </si>
  <si>
    <t xml:space="preserve">Studio / T1 </t>
  </si>
  <si>
    <t>T2 / T3</t>
  </si>
  <si>
    <t>FORFAIT MENAGE FIN DE SEJOUR LOGEMENTS CHERCHEURS AIX ET MARSEILLE</t>
  </si>
  <si>
    <t>-</t>
  </si>
  <si>
    <t>TARIFS APPLICABLES 01/07/2022 - Vote CA 14/03/2022</t>
  </si>
  <si>
    <t>LOYER au 01/07/2022</t>
  </si>
  <si>
    <t>2 jeux de linges de toilette</t>
  </si>
  <si>
    <t>selon état du logement lors de l'état des lieux de sorties ou demande de l'occupant</t>
  </si>
  <si>
    <r>
      <t xml:space="preserve">occupation </t>
    </r>
    <r>
      <rPr>
        <b/>
        <sz val="11"/>
        <rFont val="Arial"/>
        <family val="2"/>
      </rPr>
      <t xml:space="preserve"> minimale </t>
    </r>
    <r>
      <rPr>
        <sz val="11"/>
        <rFont val="Arial"/>
        <family val="2"/>
      </rPr>
      <t>d'un mois</t>
    </r>
  </si>
  <si>
    <t>TARIFICATION (connexion smartcampus incluse sans prestation hotelière TVA 0%</t>
  </si>
  <si>
    <t>De 1 à 6 nuits</t>
  </si>
  <si>
    <t>De 7 à 14 nuits</t>
  </si>
  <si>
    <t>15 nuits et plus</t>
  </si>
  <si>
    <t>TARIF    mois</t>
  </si>
  <si>
    <t>Calculette simulation séjour tarif nuitée</t>
  </si>
  <si>
    <t>Dépôt de garantie - PROVISION</t>
  </si>
  <si>
    <t>VARIATION</t>
  </si>
  <si>
    <t xml:space="preserve">CHAMBRE TRADITIONNELLE </t>
  </si>
  <si>
    <t>DUREE DE SEJOUR</t>
  </si>
  <si>
    <t>MOIS</t>
  </si>
  <si>
    <t>DE 1 A 6 NUITS</t>
  </si>
  <si>
    <t>DE 7 A 14 NUITS</t>
  </si>
  <si>
    <t xml:space="preserve"> PLUS DE 15 NUITS</t>
  </si>
  <si>
    <t>chambre</t>
  </si>
  <si>
    <t>Etudiant</t>
  </si>
  <si>
    <t>Non étudiant</t>
  </si>
  <si>
    <t>CHAMBRE RENOVEE AMELIOREE (Gaston Berger / Gazelles P4) (douche + lavabo) 14 m2</t>
  </si>
  <si>
    <t xml:space="preserve">chambre rénovée </t>
  </si>
  <si>
    <t>CHAMBRE RENOVEE - CABINE TRIFONCTIONS superficie inférieure à 10m²</t>
  </si>
  <si>
    <t>chambre rénovée 10m²</t>
  </si>
  <si>
    <t>CHAMBRE RENOVEE - CABINE TRIFONCTIONS  superficie 14 m²  / PMR Hors norme (P2/P3 les Gazelles)</t>
  </si>
  <si>
    <t>chambre rénovée 14m² - cabine trifonctions</t>
  </si>
  <si>
    <r>
      <rPr>
        <b/>
        <sz val="9"/>
        <color indexed="12"/>
        <rFont val="Arial"/>
        <family val="2"/>
      </rPr>
      <t>Chambre PMR superficie 20 m² - Studette 15 m² avec coin cuisine</t>
    </r>
    <r>
      <rPr>
        <b/>
        <sz val="9"/>
        <color indexed="10"/>
        <rFont val="Arial"/>
        <family val="2"/>
      </rPr>
      <t xml:space="preserve"> (</t>
    </r>
    <r>
      <rPr>
        <b/>
        <sz val="9"/>
        <color indexed="10"/>
        <rFont val="Arial"/>
        <family val="2"/>
      </rPr>
      <t xml:space="preserve"> Canada - Luminy B - Grande Chambre Arc)</t>
    </r>
  </si>
  <si>
    <t>chambre PMR  ou studette</t>
  </si>
  <si>
    <t>Studio  PMR superficie 20 m² -  Studio superficie 20 m² (dont Fenouillères - Delorme C et D et Cornil E)</t>
  </si>
  <si>
    <t>Studio 20m²</t>
  </si>
  <si>
    <t>TARIFS PARTICULIERS</t>
  </si>
  <si>
    <t>LUMINY (Bâtiment D - Studette sans cuisine)</t>
  </si>
  <si>
    <t>bat D Studette</t>
  </si>
  <si>
    <t>LUMINY (Bâtiment B - réservé étudiants en Archi / Beaux Arts)</t>
  </si>
  <si>
    <t>T3 tarif par occupant</t>
  </si>
  <si>
    <t>CANADA</t>
  </si>
  <si>
    <t>T1 bis rénové</t>
  </si>
  <si>
    <t>T2 rénové</t>
  </si>
  <si>
    <t xml:space="preserve"> CHABRAN AVIGNON </t>
  </si>
  <si>
    <t>studio</t>
  </si>
  <si>
    <t>Les montants des dépôts de garantie sont inchangés.</t>
  </si>
  <si>
    <r>
      <t>VOTE CA 07 DECEMBRE 2018</t>
    </r>
    <r>
      <rPr>
        <b/>
        <i/>
        <sz val="12"/>
        <color indexed="9"/>
        <rFont val="Ari"/>
      </rPr>
      <t xml:space="preserve"> - </t>
    </r>
    <r>
      <rPr>
        <b/>
        <i/>
        <sz val="12"/>
        <color indexed="9"/>
        <rFont val="Ari"/>
      </rPr>
      <t>APPLICATION 01/09/2019</t>
    </r>
  </si>
  <si>
    <t>TARIF 2021 (TVA 0%)</t>
  </si>
  <si>
    <t>Nuitées HT</t>
  </si>
  <si>
    <t>Mois HT</t>
  </si>
  <si>
    <t>Interlog hors forfait</t>
  </si>
  <si>
    <t>CHAMBRE RENOVEE AMELIOREE (douche + lavabo) 14 m²</t>
  </si>
  <si>
    <t>Gaston Berger -  Gazelles P4</t>
  </si>
  <si>
    <t>CHAMBRE RENOVEE - CABINE TRIFONCTIONS  superficie 14 m²  / PMR Hors norme</t>
  </si>
  <si>
    <t>Arc de Meyran, Gazelles(P1 P2 P3), Estelan, Chatenoud (Bat 2), Luminy (bat C)</t>
  </si>
  <si>
    <t>Chambre PMR superficie 20 m² - Studette 15 m² avec coin cuisine</t>
  </si>
  <si>
    <t>Arc de Meyran (Grande Chambre), Canada, Estelan, Luminy (bat B)</t>
  </si>
  <si>
    <t>Studio  PMR superficie 20 m² -  Studio superficie 20 m²</t>
  </si>
  <si>
    <t>Gazelles (PMR P5 P6 P7), Cuques (PMR P1 P2), Fenouillères - Delorme (C et D), Cornil, G. Berger, Luminy</t>
  </si>
  <si>
    <t>NUITEES CITE - applicable au 01/06/2022 (CA 14/03/2022)</t>
  </si>
  <si>
    <t>Prestations hôtelières TVA 10%</t>
  </si>
  <si>
    <t>dépôt de garantie</t>
  </si>
  <si>
    <t>attestation employeur spécifiant le statut de saisonnier</t>
  </si>
  <si>
    <r>
      <t xml:space="preserve">studios ens. ch, Bat B </t>
    </r>
    <r>
      <rPr>
        <sz val="8"/>
        <rFont val="Ari"/>
      </rPr>
      <t>équipés (formule confort : changement draps et ménage hebdo)</t>
    </r>
  </si>
  <si>
    <t>accès parking compris</t>
  </si>
  <si>
    <t>Montant HT</t>
  </si>
  <si>
    <t>Application de la TVA à 10% pour tout séjour de moins d'un mois (fourniture des draps + kit)</t>
  </si>
  <si>
    <t>Montant TTC</t>
  </si>
  <si>
    <t>CONSEIL D'ADMINISTRATION DU 14-03-2022 (application 01/06/2022)</t>
  </si>
  <si>
    <t>CA 14/03/2022 - application au 01/07/2022</t>
  </si>
  <si>
    <t>SALLES COLLECTIVES SUSCEPTIBLES D'ETRE LOUEES - TARIFS pour une utilisation exclusive par le locataire</t>
  </si>
  <si>
    <t>Résidence</t>
  </si>
  <si>
    <t>batiment</t>
  </si>
  <si>
    <t>localisation / usage</t>
  </si>
  <si>
    <t>nbre</t>
  </si>
  <si>
    <t>surface</t>
  </si>
  <si>
    <t>Capacité d'accueil (nbr max de pers.)</t>
  </si>
  <si>
    <t>équipement</t>
  </si>
  <si>
    <t>observations (point d'eau, sanitaires...)</t>
  </si>
  <si>
    <t>Mise à disposition possible pour les groupes (O/N exclusive ? Conditions?)</t>
  </si>
  <si>
    <t>Observations</t>
  </si>
  <si>
    <t>prises</t>
  </si>
  <si>
    <t>prise RJ45</t>
  </si>
  <si>
    <t>accès sécurisé contrôlé</t>
  </si>
  <si>
    <t>Tables</t>
  </si>
  <si>
    <t>Chaises</t>
  </si>
  <si>
    <t>autres</t>
  </si>
  <si>
    <t>1 jour</t>
  </si>
  <si>
    <t>2 jours</t>
  </si>
  <si>
    <t>Toutes résidences</t>
  </si>
  <si>
    <t>salle de travail</t>
  </si>
  <si>
    <t>10/15m²</t>
  </si>
  <si>
    <t>oui</t>
  </si>
  <si>
    <t>tableau</t>
  </si>
  <si>
    <t>G BERGER</t>
  </si>
  <si>
    <t>RDC</t>
  </si>
  <si>
    <t xml:space="preserve">Salle culturelle </t>
  </si>
  <si>
    <t>96 m²</t>
  </si>
  <si>
    <t>oui + réseau</t>
  </si>
  <si>
    <t>pas de point d'eau, ni sanitaires</t>
  </si>
  <si>
    <t>a parfois servi pour le service du petit déjeuner</t>
  </si>
  <si>
    <t>Chatenoud</t>
  </si>
  <si>
    <t>180m²</t>
  </si>
  <si>
    <t>non</t>
  </si>
  <si>
    <t>100m²</t>
  </si>
  <si>
    <t>L CORNIL</t>
  </si>
  <si>
    <t>A</t>
  </si>
  <si>
    <t>RDC - salle culturelle  Foyer</t>
  </si>
  <si>
    <t>190m²</t>
  </si>
  <si>
    <t>table de ping-pong, billard, filet et raquettes de badminton, cartes, canapés, fauteuils, jeux vidéo, 2 TV, home cinéma, cuisinette</t>
  </si>
  <si>
    <t>DELORME</t>
  </si>
  <si>
    <t>CD</t>
  </si>
  <si>
    <t>150 M²</t>
  </si>
  <si>
    <t>video projecteur, wifi</t>
  </si>
  <si>
    <t>Salle polyvalente Brazilia</t>
  </si>
  <si>
    <t>250m²</t>
  </si>
  <si>
    <t xml:space="preserve">wifi </t>
  </si>
  <si>
    <t>sanitaires non</t>
  </si>
  <si>
    <t>Luminy</t>
  </si>
  <si>
    <t>batiment B</t>
  </si>
  <si>
    <t>RDC sud</t>
  </si>
  <si>
    <t>60m²</t>
  </si>
  <si>
    <t>noirs</t>
  </si>
  <si>
    <t>bâtiment C</t>
  </si>
  <si>
    <t>bâtiment E</t>
  </si>
  <si>
    <t>espace coworking</t>
  </si>
  <si>
    <t xml:space="preserve"> canapés, fauteuils, vidéo,  cuisinette + terrasse bois</t>
  </si>
  <si>
    <t>ouverte sur terrasse bois. Point d'eau, frigo,sanitaires</t>
  </si>
  <si>
    <t>réservé généralement par baz n camp en juillet</t>
  </si>
  <si>
    <t>salle polyvalente</t>
  </si>
  <si>
    <t xml:space="preserve">chaises et tables, vidéo,  cuisinette + terrasse </t>
  </si>
  <si>
    <t>sanitaires + terrasse</t>
  </si>
  <si>
    <t>OPALE</t>
  </si>
  <si>
    <t>1er étage - Salle culturelle (nouveau)</t>
  </si>
  <si>
    <t>50 m²</t>
  </si>
  <si>
    <t>Aménagée pour cours collectifs selon planning des services civiques, une fois par semaine - fenêtres non ouvrantes - point d'eau, chauffage éléctrique</t>
  </si>
  <si>
    <t>ESTELAN</t>
  </si>
  <si>
    <t>G</t>
  </si>
  <si>
    <t>près de la loge - salle culturelle</t>
  </si>
  <si>
    <t>baby-foot - table ping-pong - TV abonnement canal+</t>
  </si>
  <si>
    <t>accès libre pour les étudiants de l'Estelan(non pour les groupes)</t>
  </si>
  <si>
    <t>Salles de répétition</t>
  </si>
  <si>
    <t>9-12m²</t>
  </si>
  <si>
    <t>oui,orchestre</t>
  </si>
  <si>
    <t>sous sol - salle de convivialité</t>
  </si>
  <si>
    <t>111,88m²</t>
  </si>
  <si>
    <t>Espace comptoir fermé</t>
  </si>
  <si>
    <t xml:space="preserve">frigo </t>
  </si>
  <si>
    <t>réservé généralement par OJM en juillet</t>
  </si>
  <si>
    <t>oui,salle de réunion ponctuelle</t>
  </si>
  <si>
    <t>LES GAZELLES</t>
  </si>
  <si>
    <t>150m²</t>
  </si>
  <si>
    <t>cuisine et toilettes</t>
  </si>
  <si>
    <t>OUI/ 05/05/21</t>
  </si>
  <si>
    <t>demandé pour les accueils de groupes</t>
  </si>
  <si>
    <t>CUQUES</t>
  </si>
  <si>
    <t>RDC Hall - grande salle</t>
  </si>
  <si>
    <t xml:space="preserve"> toilettes</t>
  </si>
  <si>
    <t>pour des évènements</t>
  </si>
  <si>
    <t>réservé par CDE pour journée d'arrivée</t>
  </si>
  <si>
    <t>En cas d'utilisation partielle, mais à plusieurs reprises durant le séjour sur une base de 1 à 3 heures sur 7 jours, le tarif de location appliqué sera le forfait journée</t>
  </si>
  <si>
    <t>APPLICABLE A TOUTES CONVENTIONS d'accueil de groupes à compter de la saison 2022</t>
  </si>
  <si>
    <t>connexion internet</t>
  </si>
  <si>
    <t>VOIR  onglet CITE U Séjours - d'un mois pour les tarifs courts séjours avec prestations hôtelières</t>
  </si>
  <si>
    <t>projet en cours : salle des services civiques (mise en place d'un coin TV, jeux vidéos, canapés, fauteuils, tables jeux de société, baby-foot)</t>
  </si>
  <si>
    <t>RDC- grande salle / Salle de l'ECU</t>
  </si>
  <si>
    <t>ouvertes sur le jardin intérieur équipées de bancs, tables et chaises</t>
  </si>
  <si>
    <t xml:space="preserve">1 prise TV </t>
  </si>
  <si>
    <t>Cuisine équipée : plaques de cuisson, micro-ondes, réfrigérateur, câblage effectif pour le branchement d'un matériel de régie, hauts parleurs intégrés dans le plafond</t>
  </si>
  <si>
    <t>jour supplémentaire</t>
  </si>
  <si>
    <t>10  /  12</t>
  </si>
  <si>
    <t>150 m²</t>
  </si>
  <si>
    <t>attestation d'assurance locative</t>
  </si>
  <si>
    <t>accès au parking de la résidence</t>
  </si>
  <si>
    <t>Félibre, Fenouillères, Arc en Ciel, Pauliane, Cité Internationale Cuques, Les Gazelles</t>
  </si>
  <si>
    <r>
      <t>LOYER au 01/07/2022</t>
    </r>
    <r>
      <rPr>
        <sz val="10"/>
        <rFont val="Ari"/>
      </rPr>
      <t xml:space="preserve"> </t>
    </r>
  </si>
  <si>
    <t>CA14/03/2022 - application au 01/06/2022 pour les conventions négociées après le vote du CA</t>
  </si>
  <si>
    <t xml:space="preserve">TARIFS HOTELIERS  HT </t>
  </si>
  <si>
    <r>
      <t>TARIFS HOTELIERS TTC  (TVA 10%)</t>
    </r>
    <r>
      <rPr>
        <b/>
        <sz val="10"/>
        <color rgb="FFFF0000"/>
        <rFont val="Arial"/>
        <family val="2"/>
      </rPr>
      <t xml:space="preserve"> </t>
    </r>
  </si>
  <si>
    <t>CA 14/03/2022 - application au 01/06/2022</t>
  </si>
  <si>
    <t>CA 30/06/21 - application au 01/09/2021</t>
  </si>
  <si>
    <t xml:space="preserve">PETIT DEJEUNERS GROUPES </t>
  </si>
  <si>
    <t>4,90 € HT/pers</t>
  </si>
  <si>
    <t>5,39€ TTC</t>
  </si>
  <si>
    <t xml:space="preserve">Petit déjeuner groupe amélioré </t>
  </si>
  <si>
    <t>HT/pers</t>
  </si>
  <si>
    <r>
      <t>·</t>
    </r>
    <r>
      <rPr>
        <sz val="10"/>
        <rFont val="Times New Roman"/>
        <family val="1"/>
      </rPr>
      <t xml:space="preserve">        </t>
    </r>
    <r>
      <rPr>
        <sz val="10"/>
        <rFont val="Tahoma"/>
        <family val="2"/>
      </rPr>
      <t>Boisson chaude au choix</t>
    </r>
  </si>
  <si>
    <r>
      <t>·</t>
    </r>
    <r>
      <rPr>
        <sz val="10"/>
        <rFont val="Times New Roman"/>
        <family val="1"/>
      </rPr>
      <t xml:space="preserve">        </t>
    </r>
    <r>
      <rPr>
        <sz val="10"/>
        <rFont val="Tahoma"/>
        <family val="2"/>
      </rPr>
      <t>Jus de fruit</t>
    </r>
  </si>
  <si>
    <t>petit déjeuner groupe +</t>
  </si>
  <si>
    <t>TTC/pers</t>
  </si>
  <si>
    <r>
      <t>Ä</t>
    </r>
    <r>
      <rPr>
        <sz val="10"/>
        <rFont val="Times New Roman"/>
        <family val="1"/>
      </rPr>
      <t xml:space="preserve"> </t>
    </r>
    <r>
      <rPr>
        <sz val="10"/>
        <rFont val="Tahoma"/>
        <family val="2"/>
      </rPr>
      <t>Thé</t>
    </r>
  </si>
  <si>
    <r>
      <t>·</t>
    </r>
    <r>
      <rPr>
        <sz val="10"/>
        <rFont val="Times New Roman"/>
        <family val="1"/>
      </rPr>
      <t xml:space="preserve">        </t>
    </r>
    <r>
      <rPr>
        <sz val="10"/>
        <rFont val="Tahoma"/>
        <family val="2"/>
      </rPr>
      <t>Pain, Beurre, Confiture</t>
    </r>
  </si>
  <si>
    <r>
      <t xml:space="preserve">viennoiseries </t>
    </r>
    <r>
      <rPr>
        <sz val="10"/>
        <color rgb="FFFF0000"/>
        <rFont val="Arial"/>
        <family val="2"/>
      </rPr>
      <t>+ fruit frais</t>
    </r>
  </si>
  <si>
    <r>
      <t>Ä</t>
    </r>
    <r>
      <rPr>
        <sz val="10"/>
        <rFont val="Times New Roman"/>
        <family val="1"/>
      </rPr>
      <t xml:space="preserve"> </t>
    </r>
    <r>
      <rPr>
        <sz val="10"/>
        <rFont val="Tahoma"/>
        <family val="2"/>
      </rPr>
      <t>Café</t>
    </r>
  </si>
  <si>
    <r>
      <t>·</t>
    </r>
    <r>
      <rPr>
        <sz val="10"/>
        <rFont val="Times New Roman"/>
        <family val="1"/>
      </rPr>
      <t xml:space="preserve">        </t>
    </r>
    <r>
      <rPr>
        <sz val="10"/>
        <rFont val="Tahoma"/>
        <family val="2"/>
      </rPr>
      <t xml:space="preserve">Yaourt nature </t>
    </r>
  </si>
  <si>
    <r>
      <t>Ä</t>
    </r>
    <r>
      <rPr>
        <sz val="10"/>
        <rFont val="Times New Roman"/>
        <family val="1"/>
      </rPr>
      <t xml:space="preserve"> </t>
    </r>
    <r>
      <rPr>
        <sz val="10"/>
        <rFont val="Tahoma"/>
        <family val="2"/>
      </rPr>
      <t>Chocolat</t>
    </r>
  </si>
  <si>
    <r>
      <t>·</t>
    </r>
    <r>
      <rPr>
        <sz val="10"/>
        <rFont val="Times New Roman"/>
        <family val="1"/>
      </rPr>
      <t xml:space="preserve">        </t>
    </r>
    <r>
      <rPr>
        <sz val="10"/>
        <rFont val="Tahoma"/>
        <family val="2"/>
      </rPr>
      <t>Compote ou salade de fruits</t>
    </r>
  </si>
  <si>
    <r>
      <t>·</t>
    </r>
    <r>
      <rPr>
        <sz val="10"/>
        <rFont val="Times New Roman"/>
        <family val="1"/>
      </rPr>
      <t xml:space="preserve">        </t>
    </r>
    <r>
      <rPr>
        <sz val="10"/>
        <rFont val="Tahoma"/>
        <family val="2"/>
      </rPr>
      <t>Céréales et lait froid</t>
    </r>
  </si>
  <si>
    <t xml:space="preserve">Applicable en fonction de l'état de restitution des chambres pour la formule ECO ou à ajouter à la formule ECO selon accord de la convention </t>
  </si>
  <si>
    <t>VOTE CA 30 JUIN 2021 - applicable 01/09/2021</t>
  </si>
  <si>
    <t>Désignation</t>
  </si>
  <si>
    <r>
      <t xml:space="preserve">Tarifs </t>
    </r>
    <r>
      <rPr>
        <b/>
        <sz val="11"/>
        <color rgb="FFFF0000"/>
        <rFont val="Arial"/>
        <family val="2"/>
      </rPr>
      <t>HT</t>
    </r>
  </si>
  <si>
    <t>Taux TVA</t>
  </si>
  <si>
    <t>Tarif TTC</t>
  </si>
  <si>
    <t>kit DRAPS (LOCATION)</t>
  </si>
  <si>
    <t>Kit hygiène (VENTE)</t>
  </si>
  <si>
    <t>Kit entretien (1 torchon, 1 balai, 1 pelle, 1 seau, 1 serpillère, sac poubelle, 1 balai wc, 1 éponge, dosettes produits et papier wc) (VENTE)</t>
  </si>
  <si>
    <t>KIT Vaisselle (VENTE)</t>
  </si>
  <si>
    <t>Location refrigérateur &gt;1 mois</t>
  </si>
  <si>
    <t>Location refrigérateur 1 mois à 5 mois</t>
  </si>
  <si>
    <t>Location refrigérateur 6 mois à 10 mois</t>
  </si>
  <si>
    <t>TARIFS DEGRADATIONS CITE ET RESIDENCES</t>
  </si>
  <si>
    <t>MOBILIERS</t>
  </si>
  <si>
    <t>Interventions</t>
  </si>
  <si>
    <t>Tarifs</t>
  </si>
  <si>
    <t>Remplacement housse de matelas</t>
  </si>
  <si>
    <t>Matelas</t>
  </si>
  <si>
    <t>Remplacement meuble kitchenette</t>
  </si>
  <si>
    <t>Remplacement caisson de rangement</t>
  </si>
  <si>
    <t>Remplacement bureau</t>
  </si>
  <si>
    <t>Remplacement chaise</t>
  </si>
  <si>
    <t>Remplacement table</t>
  </si>
  <si>
    <t>Remplacement sommier</t>
  </si>
  <si>
    <t>Remplacement étagère</t>
  </si>
  <si>
    <t>Remplacement lit</t>
  </si>
  <si>
    <t>Remplacement élément lit (tête de lit, tiroir…)</t>
  </si>
  <si>
    <t>Remplacement réfrigérateur</t>
  </si>
  <si>
    <t xml:space="preserve">Remplacement plaque électrique </t>
  </si>
  <si>
    <t>Remplacement rond de chauffe</t>
  </si>
  <si>
    <t>Remplacement pièces électroménagers</t>
  </si>
  <si>
    <t>Changement lattes sommier</t>
  </si>
  <si>
    <t>Remplacement traversin</t>
  </si>
  <si>
    <t>Remplacement couverture</t>
  </si>
  <si>
    <t>Remplacement drap</t>
  </si>
  <si>
    <t>Nettoyage linge de lit / linge de toillette (par unité)</t>
  </si>
  <si>
    <t>Consignes de sécurité plastifiées (affichées au dos des portes)</t>
  </si>
  <si>
    <t>Remplacement plan de travail (CA 21/06/19)</t>
  </si>
  <si>
    <t>Remplacement patère (CA 21/06/19)</t>
  </si>
  <si>
    <t>SOLS / MURS /PLAFONDS</t>
  </si>
  <si>
    <r>
      <t xml:space="preserve">Reprise totale sols                                           </t>
    </r>
    <r>
      <rPr>
        <b/>
        <sz val="11"/>
        <color rgb="FFFF0000"/>
        <rFont val="Arial"/>
        <family val="2"/>
      </rPr>
      <t>-TARIF AU m²</t>
    </r>
  </si>
  <si>
    <r>
      <t xml:space="preserve">Reprise faïence                                                </t>
    </r>
    <r>
      <rPr>
        <b/>
        <sz val="11"/>
        <color rgb="FFFF0000"/>
        <rFont val="Arial"/>
        <family val="2"/>
      </rPr>
      <t>-TARIF AU m²</t>
    </r>
  </si>
  <si>
    <r>
      <t xml:space="preserve">Refection plinthes                                            </t>
    </r>
    <r>
      <rPr>
        <b/>
        <sz val="11"/>
        <color rgb="FFFF0000"/>
        <rFont val="Arial"/>
        <family val="2"/>
      </rPr>
      <t>-TARIF AU m²</t>
    </r>
  </si>
  <si>
    <t>Forfait petites dégradations sol (accrocs, brûlures, barre de seuil, butée de porte)</t>
  </si>
  <si>
    <t>Nettoyage VMC</t>
  </si>
  <si>
    <t>Lessivage mur ou pièce</t>
  </si>
  <si>
    <t>Remise en peinture partielle (une pièce)</t>
  </si>
  <si>
    <t>Remise en peinture totale (toutes les pièces)</t>
  </si>
  <si>
    <t>Remise en peinture porte / plafonds</t>
  </si>
  <si>
    <t>ELECTRICITE</t>
  </si>
  <si>
    <t>Remplacement détecteur de fumée</t>
  </si>
  <si>
    <t>Remplacement convecteurs / radiateurs</t>
  </si>
  <si>
    <t xml:space="preserve">Remplacement ampoules </t>
  </si>
  <si>
    <t>Remplacement applique globe et suspension</t>
  </si>
  <si>
    <t>Remplacement combiné interphone / visiophone</t>
  </si>
  <si>
    <t>Remplacement halogène, lampadaire</t>
  </si>
  <si>
    <t>Remplacement interrupteur / prise / sonnerie / goulottes</t>
  </si>
  <si>
    <t>Remplacement prise RJ45</t>
  </si>
  <si>
    <t>Remplacement lampe de bureau / chevet</t>
  </si>
  <si>
    <t>Remplacement tableau électrique (tableautin, dijoncteur…)</t>
  </si>
  <si>
    <t>VITRERIES</t>
  </si>
  <si>
    <t>Remplacement miroir</t>
  </si>
  <si>
    <t>Remplacement vitre</t>
  </si>
  <si>
    <t>Remplacement fenêtre</t>
  </si>
  <si>
    <t>Tringle (hors cabine de douche)</t>
  </si>
  <si>
    <t>SERRURERIE / MENUISERIE / HUISSERIE</t>
  </si>
  <si>
    <t>Badge / carte magnétique</t>
  </si>
  <si>
    <r>
      <t xml:space="preserve">Bip / télécommande </t>
    </r>
    <r>
      <rPr>
        <sz val="11"/>
        <color rgb="FFFF0000"/>
        <rFont val="Arial"/>
        <family val="2"/>
      </rPr>
      <t>Parking (Dépôt de garantie)</t>
    </r>
    <r>
      <rPr>
        <sz val="11"/>
        <rFont val="Arial"/>
        <family val="2"/>
      </rPr>
      <t xml:space="preserve"> </t>
    </r>
  </si>
  <si>
    <r>
      <t>Dégradation Bip</t>
    </r>
    <r>
      <rPr>
        <sz val="11"/>
        <color rgb="FFFF0000"/>
        <rFont val="Arial"/>
        <family val="2"/>
      </rPr>
      <t xml:space="preserve"> parking</t>
    </r>
  </si>
  <si>
    <t>Clé boîte aux lettres</t>
  </si>
  <si>
    <t>nouveau</t>
  </si>
  <si>
    <t>Clé simple</t>
  </si>
  <si>
    <t>Clé simple en résidence conventionnée</t>
  </si>
  <si>
    <t>Clé non reproductible</t>
  </si>
  <si>
    <t>Remplacement poignée de porte /charnière</t>
  </si>
  <si>
    <t>Changement canon de serrure</t>
  </si>
  <si>
    <t>Forfait petite réparation porte</t>
  </si>
  <si>
    <t>Remplacement d'une porte</t>
  </si>
  <si>
    <t>Remplacement porte palière</t>
  </si>
  <si>
    <t>Remplacement serrure de boîte aux lettres</t>
  </si>
  <si>
    <t>Réparation store /volet/ouvrants</t>
  </si>
  <si>
    <t>Réparation joints d'isolation / joint étanchéité équipement sanitaire</t>
  </si>
  <si>
    <t>Réparation judas</t>
  </si>
  <si>
    <t>Porte-nom boîte à lettres</t>
  </si>
  <si>
    <t>Barillet simple (clés reproductibles)</t>
  </si>
  <si>
    <t>Volet roulant</t>
  </si>
  <si>
    <t>Manivelle volet roulant</t>
  </si>
  <si>
    <t>SANITAIRE / PLOMBERIE</t>
  </si>
  <si>
    <t>Remplacement barre de douche/ pommeau</t>
  </si>
  <si>
    <t>Remplacement douchette</t>
  </si>
  <si>
    <t>Remplacement tablette</t>
  </si>
  <si>
    <t xml:space="preserve">Remplacement bonde / bouchon </t>
  </si>
  <si>
    <t>Remplacement abattant WC</t>
  </si>
  <si>
    <t>Débouchage de canalisation (obstruction du fait de l'étudiant)</t>
  </si>
  <si>
    <t>Remplacement rideaux de douche</t>
  </si>
  <si>
    <t>Remplacement flexible de douche</t>
  </si>
  <si>
    <t>Remplacement lavabo</t>
  </si>
  <si>
    <t>Remplacement mécanisme chasse d'eau</t>
  </si>
  <si>
    <t>Remplacement porte serviettes / sèche serviette</t>
  </si>
  <si>
    <t xml:space="preserve">Remplacement robinetterie </t>
  </si>
  <si>
    <t>Forfait réparation cabine de douche</t>
  </si>
  <si>
    <t>Rideau de douche hauteur spécifique</t>
  </si>
  <si>
    <t>MENAGE</t>
  </si>
  <si>
    <t xml:space="preserve">Heure ménage </t>
  </si>
  <si>
    <t>Forfait ménage salle de bain</t>
  </si>
  <si>
    <t>Forfait nettoyage réfrigérateur</t>
  </si>
  <si>
    <t>Forfait petites interventions, prêt de clés</t>
  </si>
  <si>
    <t>Forfait débarassage studio</t>
  </si>
  <si>
    <t>SITES</t>
  </si>
  <si>
    <t>SITUATION</t>
  </si>
  <si>
    <r>
      <t xml:space="preserve">Etudiant </t>
    </r>
    <r>
      <rPr>
        <b/>
        <sz val="10"/>
        <color rgb="FFFF0000"/>
        <rFont val="Arial"/>
        <family val="2"/>
      </rPr>
      <t>résident</t>
    </r>
    <r>
      <rPr>
        <b/>
        <sz val="10"/>
        <rFont val="Arial"/>
        <family val="2"/>
      </rPr>
      <t xml:space="preserve"> tarif mensuel HT</t>
    </r>
  </si>
  <si>
    <r>
      <t xml:space="preserve">Etudiant </t>
    </r>
    <r>
      <rPr>
        <b/>
        <sz val="10"/>
        <color rgb="FFFF0000"/>
        <rFont val="Arial"/>
        <family val="2"/>
      </rPr>
      <t>Résident</t>
    </r>
    <r>
      <rPr>
        <b/>
        <sz val="10"/>
        <rFont val="Arial"/>
        <family val="2"/>
      </rPr>
      <t xml:space="preserve"> TVA 0%</t>
    </r>
  </si>
  <si>
    <r>
      <rPr>
        <b/>
        <sz val="10"/>
        <color rgb="FFFF0000"/>
        <rFont val="Arial"/>
        <family val="2"/>
      </rPr>
      <t>Etudiant non résident</t>
    </r>
    <r>
      <rPr>
        <b/>
        <sz val="10"/>
        <rFont val="Arial"/>
        <family val="2"/>
      </rPr>
      <t xml:space="preserve"> tarif mensuel HT</t>
    </r>
  </si>
  <si>
    <r>
      <rPr>
        <b/>
        <sz val="10"/>
        <color rgb="FFFF0000"/>
        <rFont val="Arial"/>
        <family val="2"/>
      </rPr>
      <t>Etudiant non résident</t>
    </r>
    <r>
      <rPr>
        <b/>
        <sz val="10"/>
        <rFont val="Arial"/>
        <family val="2"/>
      </rPr>
      <t xml:space="preserve"> TVA 20% tarif mensuel TTC</t>
    </r>
  </si>
  <si>
    <t>Autres HT tarif/mois</t>
  </si>
  <si>
    <t>Autres TTC 20%</t>
  </si>
  <si>
    <t>En surface</t>
  </si>
  <si>
    <t>Souterrain ou couvert</t>
  </si>
  <si>
    <t>AIX en PROVENCE</t>
  </si>
  <si>
    <t>Cité des Gazelles</t>
  </si>
  <si>
    <t>Cité de Cuques</t>
  </si>
  <si>
    <t>vote 18/10/2021</t>
  </si>
  <si>
    <t>dont place véhicule électrique</t>
  </si>
  <si>
    <t>Cité Arc de Meyran + Arc en Ciel (2017)</t>
  </si>
  <si>
    <t>x</t>
  </si>
  <si>
    <t>Rés Arc de Meyran (coton rouge)</t>
  </si>
  <si>
    <t>Les Fenouilllères</t>
  </si>
  <si>
    <t>Cité Estelan - Les Abeilles</t>
  </si>
  <si>
    <t>Averroès</t>
  </si>
  <si>
    <t>Pauliane</t>
  </si>
  <si>
    <t>Le Félibre (Ca 24/11/16)</t>
  </si>
  <si>
    <t>Rés Li Passeroun</t>
  </si>
  <si>
    <t>17-01-17 fermeture du parking résidence, vu avec gestionnaire =&gt; badge prété gratuitement aux résidents, facturé 50€ en cas de perte</t>
  </si>
  <si>
    <t>Cité Cornil</t>
  </si>
  <si>
    <t>Rés Canada</t>
  </si>
  <si>
    <t>Rés Ste Baume</t>
  </si>
  <si>
    <t>Rés Opale (accessible aux étudiants de G Berger)</t>
  </si>
  <si>
    <t>46 box fermés</t>
  </si>
  <si>
    <t>Rés Madagascar</t>
  </si>
  <si>
    <t>Cité C Delorme</t>
  </si>
  <si>
    <t>Unité Chatenoud parking surface</t>
  </si>
  <si>
    <t>Unité Chatenoud Parking sous sol</t>
  </si>
  <si>
    <t>AVIGNON</t>
  </si>
  <si>
    <t>Laugier</t>
  </si>
  <si>
    <t>83 box fermés</t>
  </si>
  <si>
    <t>réunion du 3 mai  M Bruant avait évoqué un tarif centre ville à 20€</t>
  </si>
  <si>
    <t xml:space="preserve">Laugier </t>
  </si>
  <si>
    <t>Dépôt de garantie emplacement ou box</t>
  </si>
  <si>
    <t>KB à revérifié avec lui, je m'en souviens également</t>
  </si>
  <si>
    <t>La Garidelle</t>
  </si>
  <si>
    <t>Jean ZAY</t>
  </si>
  <si>
    <t>5€ pour 2022</t>
  </si>
  <si>
    <t>Chabran</t>
  </si>
  <si>
    <t>Les 3 Clefs d’Or</t>
  </si>
  <si>
    <t>Miroiterie Avigonnaise</t>
  </si>
  <si>
    <t xml:space="preserve">Les tarifs des télécommandes d'accès sont applicables pour les 3 villes </t>
  </si>
  <si>
    <t>(voir onglet interv dégradation tarifs)</t>
  </si>
  <si>
    <t>LOYER APPLICABLE AU 1er septembre 2021- CA 30-06-2021</t>
  </si>
  <si>
    <t>Indice de Référence des Loyers applicable à compter du 01/01/2019</t>
  </si>
  <si>
    <t>Indice 3ème trimestre 2018</t>
  </si>
  <si>
    <t>Indice 3ème trimestre 2017</t>
  </si>
  <si>
    <t xml:space="preserve">Taux d'augmentation : </t>
  </si>
  <si>
    <t>pour information IRL 3ème trimestre 2019</t>
  </si>
  <si>
    <t>LOYERS INCHANGES DEPUIS JANVIER 2019</t>
  </si>
  <si>
    <t>RESIDENCE</t>
  </si>
  <si>
    <t>Nb log</t>
  </si>
  <si>
    <t>Type de logement</t>
  </si>
  <si>
    <t>Superficie</t>
  </si>
  <si>
    <t>LOYER</t>
  </si>
  <si>
    <t>CHARGES</t>
  </si>
  <si>
    <t>TOTAL</t>
  </si>
  <si>
    <t>%</t>
  </si>
  <si>
    <t>Dépôt de garantie</t>
  </si>
  <si>
    <t>NUITEES</t>
  </si>
  <si>
    <t>Charges (eau ou électricité)</t>
  </si>
  <si>
    <t>Internet</t>
  </si>
  <si>
    <t>Charges</t>
  </si>
  <si>
    <t>GARIDELLE</t>
  </si>
  <si>
    <t xml:space="preserve">T1 </t>
  </si>
  <si>
    <t>18-19</t>
  </si>
  <si>
    <t>Hors Electricité</t>
  </si>
  <si>
    <t>compris</t>
  </si>
  <si>
    <t>T1</t>
  </si>
  <si>
    <t>20-21</t>
  </si>
  <si>
    <t>21-22</t>
  </si>
  <si>
    <t>23-24</t>
  </si>
  <si>
    <t>26-27</t>
  </si>
  <si>
    <t>28-29</t>
  </si>
  <si>
    <t>29-30</t>
  </si>
  <si>
    <t>31-32</t>
  </si>
  <si>
    <t>33-34</t>
  </si>
  <si>
    <t xml:space="preserve">T1 bis </t>
  </si>
  <si>
    <t>34-35</t>
  </si>
  <si>
    <t>36-37</t>
  </si>
  <si>
    <t>37-38</t>
  </si>
  <si>
    <t>41-42</t>
  </si>
  <si>
    <t>43-44</t>
  </si>
  <si>
    <t>44-45</t>
  </si>
  <si>
    <t>45-46</t>
  </si>
  <si>
    <t>59-60</t>
  </si>
  <si>
    <t>ROCHER DES DOMS</t>
  </si>
  <si>
    <t>Comprises</t>
  </si>
  <si>
    <t xml:space="preserve">studio </t>
  </si>
  <si>
    <t>LAUGIER</t>
  </si>
  <si>
    <t>19-23</t>
  </si>
  <si>
    <t>24-30</t>
  </si>
  <si>
    <t>LES TROIS CLES D'OR</t>
  </si>
  <si>
    <t>MIROITERIE AVIGNONNAISE</t>
  </si>
  <si>
    <t>J ZAY</t>
  </si>
  <si>
    <t>Studio</t>
  </si>
  <si>
    <t>NAUTILUS</t>
  </si>
  <si>
    <t>Hors</t>
  </si>
  <si>
    <t>non compris - libre choix opérateur</t>
  </si>
  <si>
    <t xml:space="preserve">CUQUES </t>
  </si>
  <si>
    <t>studios</t>
  </si>
  <si>
    <t>studios PMR</t>
  </si>
  <si>
    <t xml:space="preserve">studio PMR </t>
  </si>
  <si>
    <t>LI PASSEROUN</t>
  </si>
  <si>
    <t>ARC MEYRAN</t>
  </si>
  <si>
    <t xml:space="preserve">T2 </t>
  </si>
  <si>
    <t xml:space="preserve">T3 </t>
  </si>
  <si>
    <t>ARC EN CIEL</t>
  </si>
  <si>
    <t>PMR</t>
  </si>
  <si>
    <t>AVERROES</t>
  </si>
  <si>
    <t>5,99€/mois</t>
  </si>
  <si>
    <t>LA PAULIANE</t>
  </si>
  <si>
    <t>Studios</t>
  </si>
  <si>
    <t>LES ABEILLES</t>
  </si>
  <si>
    <t>Chambre kitchenet</t>
  </si>
  <si>
    <t xml:space="preserve"> LE FELIBRE</t>
  </si>
  <si>
    <t>VERDIERE</t>
  </si>
  <si>
    <t xml:space="preserve"> </t>
  </si>
  <si>
    <t>BALUSTRES</t>
  </si>
  <si>
    <t>F1</t>
  </si>
  <si>
    <t>hors libre choix opérateur</t>
  </si>
  <si>
    <t>F2</t>
  </si>
  <si>
    <t>F3</t>
  </si>
  <si>
    <t>SAINTE BAUME</t>
  </si>
  <si>
    <t>CORNIL</t>
  </si>
  <si>
    <t xml:space="preserve">LUMINY </t>
  </si>
  <si>
    <t>PETITES MARIES</t>
  </si>
  <si>
    <t>hors</t>
  </si>
  <si>
    <t>MADAGASCAR</t>
  </si>
  <si>
    <t>Ch ens-cher</t>
  </si>
  <si>
    <r>
      <t>*Dépôt de garantie</t>
    </r>
    <r>
      <rPr>
        <sz val="10"/>
        <color rgb="FFFF0000"/>
        <rFont val="Palatino Linotype"/>
        <family val="1"/>
      </rPr>
      <t>: pour confirmer leur réservation, les étudiants renouvelants devront verser 10 euros</t>
    </r>
  </si>
  <si>
    <t>cette phrase a-t-elle toujours lieu d'être ? … je ne vois pas à quelle * elle se reporte</t>
  </si>
  <si>
    <t>HEBERGEMENTS PASSAGERS - Période estivale</t>
  </si>
  <si>
    <r>
      <t xml:space="preserve">LOYER au 01/09/15  </t>
    </r>
    <r>
      <rPr>
        <sz val="8"/>
        <rFont val="Ari"/>
      </rPr>
      <t xml:space="preserve">(HT) </t>
    </r>
  </si>
  <si>
    <t>vote 30/03/2015</t>
  </si>
  <si>
    <t>GAZELLES - P 5 - 6 et 7</t>
  </si>
  <si>
    <t>Cuques - Pav 1</t>
  </si>
  <si>
    <t xml:space="preserve">studios </t>
  </si>
  <si>
    <t>studios PMR - Studettes</t>
  </si>
  <si>
    <t>Ste Baume</t>
  </si>
  <si>
    <t>T2 avec garage</t>
  </si>
  <si>
    <t>Prestation hôtelière, soumis à TVA (draps et serviettes changés une fois par semaine+ kit)  pas de passage ménage pendant le séjour</t>
  </si>
  <si>
    <t>Applicable au 01/09/2021 - Conseil d'administration 30/06/2021</t>
  </si>
  <si>
    <t>TARIFS ETE  pour Festival Avignon</t>
  </si>
  <si>
    <t>TARIF ÉTÉ 2020</t>
  </si>
  <si>
    <t>Provision / Dépôt de garantie</t>
  </si>
  <si>
    <t>Type logement</t>
  </si>
  <si>
    <t>durée</t>
  </si>
  <si>
    <t>Tarif HT</t>
  </si>
  <si>
    <t>STUDIOS JEAN ZAY</t>
  </si>
  <si>
    <t>Aucune prestation hôtelière n'est proposée sur Avignon, les tarifs hébergement ne sont donc pas soumis à TVA</t>
  </si>
  <si>
    <t>TTC (TVA 20%)</t>
  </si>
  <si>
    <t>location parking</t>
  </si>
  <si>
    <t>emplacement</t>
  </si>
  <si>
    <t>pas de tva</t>
  </si>
  <si>
    <t>Box</t>
  </si>
  <si>
    <t>Chatenoud (bat 2)</t>
  </si>
  <si>
    <t>Les Douanes - Marseille</t>
  </si>
  <si>
    <t>Tarif par occupant</t>
  </si>
  <si>
    <t>Tarif KAPS</t>
  </si>
  <si>
    <r>
      <t xml:space="preserve">Dépôt de garantie </t>
    </r>
    <r>
      <rPr>
        <i/>
        <sz val="10"/>
        <color rgb="FF000000"/>
        <rFont val="Calibri"/>
        <family val="2"/>
        <scheme val="minor"/>
      </rPr>
      <t>(prévu par le CGV groupes)</t>
    </r>
  </si>
  <si>
    <t>LES DOUANES</t>
  </si>
  <si>
    <t>Montant association ou groupe non étudiant HT (TVA 20%)</t>
  </si>
  <si>
    <t>Montant association étudiante HT (TVA 20%)</t>
  </si>
  <si>
    <r>
      <t xml:space="preserve">Gazelles (P5 P6 P7), Cuques, Estelan, Arc de Meyran, C Delorme (Bat A B E), A Chatenoud (Bat 1-3) L Cornil (tous sauf bat E), Luminy (Bat A C E F) - </t>
    </r>
    <r>
      <rPr>
        <b/>
        <sz val="9"/>
        <color rgb="FF0000CC"/>
        <rFont val="Arial"/>
        <family val="2"/>
      </rPr>
      <t>Galinat</t>
    </r>
  </si>
  <si>
    <t>TARIFS APPLICABLES 01/07/2022 - Vote CA 21/06/2022</t>
  </si>
  <si>
    <t>TARIFS CA VOTE  21 JUIN 2022</t>
  </si>
  <si>
    <t>applicable  au 1er juillet 2022</t>
  </si>
  <si>
    <t xml:space="preserve"> vote CA du 21/06/22 applicable au 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</si>
</sst>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8" formatCode="#,##0.00\ &quot;€&quot;;[Red]\-#,##0.00\ &quot;€&quot;"/>
    <numFmt numFmtId="44" formatCode="_-* #,##0.00\ &quot;€&quot;_-;\-* #,##0.00\ &quot;€&quot;_-;_-* &quot;-&quot;??\ &quot;€&quot;_-;_-@_-"/>
    <numFmt numFmtId="164" formatCode="_-* #,##0.00\ [$€-40C]_-;\-* #,##0.00\ [$€-40C]_-;_-* &quot;-&quot;??\ [$€-40C]_-;_-@_-"/>
    <numFmt numFmtId="165" formatCode="_-* #,##0.00\ _F_-;\-* #,##0.00\ _F_-;_-* &quot;-&quot;??\ _F_-;_-@_-"/>
    <numFmt numFmtId="166" formatCode="#,##0.00\ &quot;€&quot;"/>
    <numFmt numFmtId="167" formatCode="_-* #,##0.00\ &quot;F&quot;_-;\-* #,##0.00\ &quot;F&quot;_-;_-* &quot;-&quot;??\ &quot;F&quot;_-;_-@_-"/>
    <numFmt numFmtId="168" formatCode="0.0"/>
    <numFmt numFmtId="169" formatCode="dd/mm/yy;@"/>
    <numFmt numFmtId="170" formatCode="d/m/yy;@"/>
    <numFmt numFmtId="171" formatCode="_-* #,##0.00&quot; €&quot;_-;\-* #,##0.00&quot; €&quot;_-;_-* \-??&quot; €&quot;_-;_-@_-"/>
  </numFmts>
  <fonts count="111">
    <font>
      <sz val="10"/>
      <name val="Arial"/>
    </font>
    <font>
      <sz val="11"/>
      <color theme="1"/>
      <name val="Calibri"/>
      <family val="2"/>
      <scheme val="minor"/>
    </font>
    <font>
      <sz val="11"/>
      <color theme="1"/>
      <name val="Calibri"/>
      <family val="2"/>
      <scheme val="minor"/>
    </font>
    <font>
      <b/>
      <sz val="12"/>
      <color theme="0"/>
      <name val="Ari"/>
    </font>
    <font>
      <sz val="10"/>
      <color theme="0"/>
      <name val="Ari"/>
    </font>
    <font>
      <sz val="10"/>
      <name val="Arial"/>
      <family val="2"/>
    </font>
    <font>
      <b/>
      <sz val="9"/>
      <name val="Comic Sans MS"/>
      <family val="4"/>
    </font>
    <font>
      <i/>
      <sz val="10"/>
      <name val="Arial"/>
      <family val="2"/>
    </font>
    <font>
      <b/>
      <i/>
      <sz val="10"/>
      <name val="Arial"/>
      <family val="2"/>
    </font>
    <font>
      <sz val="8"/>
      <name val="Comic Sans MS"/>
      <family val="4"/>
    </font>
    <font>
      <b/>
      <sz val="10"/>
      <name val="Arial"/>
      <family val="2"/>
    </font>
    <font>
      <sz val="7"/>
      <name val="Comic Sans MS"/>
      <family val="4"/>
    </font>
    <font>
      <sz val="9"/>
      <name val="Ari"/>
    </font>
    <font>
      <b/>
      <sz val="8"/>
      <name val="Ari"/>
    </font>
    <font>
      <sz val="8"/>
      <name val="Ari"/>
    </font>
    <font>
      <sz val="9"/>
      <name val="Arial"/>
      <family val="2"/>
    </font>
    <font>
      <sz val="10"/>
      <color rgb="FF00B050"/>
      <name val="Arial"/>
      <family val="2"/>
    </font>
    <font>
      <b/>
      <sz val="8"/>
      <color indexed="48"/>
      <name val="Ari"/>
    </font>
    <font>
      <sz val="8"/>
      <name val="Arial"/>
      <family val="2"/>
    </font>
    <font>
      <sz val="8"/>
      <color theme="0"/>
      <name val="Ari"/>
    </font>
    <font>
      <i/>
      <sz val="9"/>
      <name val="Arial"/>
      <family val="2"/>
    </font>
    <font>
      <b/>
      <sz val="7"/>
      <name val="Arial"/>
      <family val="2"/>
    </font>
    <font>
      <b/>
      <i/>
      <sz val="10"/>
      <color rgb="FFFF0000"/>
      <name val="Arial"/>
      <family val="2"/>
    </font>
    <font>
      <b/>
      <sz val="10"/>
      <color rgb="FFFF0000"/>
      <name val="Arial"/>
      <family val="2"/>
    </font>
    <font>
      <b/>
      <sz val="9"/>
      <color indexed="81"/>
      <name val="Tahoma"/>
      <family val="2"/>
    </font>
    <font>
      <sz val="9"/>
      <color indexed="81"/>
      <name val="Tahoma"/>
      <family val="2"/>
    </font>
    <font>
      <b/>
      <sz val="11"/>
      <color theme="0"/>
      <name val="Arial"/>
      <family val="2"/>
    </font>
    <font>
      <sz val="10"/>
      <color rgb="FFFF0000"/>
      <name val="Arial"/>
      <family val="2"/>
    </font>
    <font>
      <b/>
      <sz val="18"/>
      <color rgb="FFFF0000"/>
      <name val="Arial"/>
      <family val="2"/>
    </font>
    <font>
      <b/>
      <sz val="12"/>
      <color theme="1"/>
      <name val="Arial"/>
      <family val="2"/>
    </font>
    <font>
      <b/>
      <sz val="12"/>
      <color rgb="FFFF0000"/>
      <name val="Arial"/>
      <family val="2"/>
    </font>
    <font>
      <b/>
      <u/>
      <sz val="11"/>
      <name val="Arial"/>
      <family val="2"/>
    </font>
    <font>
      <b/>
      <sz val="11"/>
      <name val="Arial"/>
      <family val="2"/>
    </font>
    <font>
      <i/>
      <sz val="10"/>
      <color rgb="FF0000CC"/>
      <name val="Arial"/>
      <family val="2"/>
    </font>
    <font>
      <sz val="10"/>
      <color rgb="FF7030A0"/>
      <name val="Arial"/>
      <family val="2"/>
    </font>
    <font>
      <b/>
      <sz val="10"/>
      <color rgb="FF7030A0"/>
      <name val="Arial"/>
      <family val="2"/>
    </font>
    <font>
      <i/>
      <sz val="10"/>
      <color theme="4" tint="-0.249977111117893"/>
      <name val="Arial"/>
      <family val="2"/>
    </font>
    <font>
      <b/>
      <sz val="11"/>
      <color rgb="FFFF0000"/>
      <name val="Arial"/>
      <family val="2"/>
    </font>
    <font>
      <sz val="11"/>
      <name val="Arial"/>
      <family val="2"/>
    </font>
    <font>
      <b/>
      <u/>
      <sz val="18"/>
      <color rgb="FFFF0000"/>
      <name val="Arial"/>
      <family val="2"/>
    </font>
    <font>
      <i/>
      <sz val="11"/>
      <name val="Arial"/>
      <family val="2"/>
    </font>
    <font>
      <sz val="11"/>
      <color rgb="FFFF0000"/>
      <name val="Arial"/>
      <family val="2"/>
    </font>
    <font>
      <sz val="10"/>
      <name val="Arial"/>
      <family val="2"/>
    </font>
    <font>
      <b/>
      <sz val="9"/>
      <color rgb="FFFF0000"/>
      <name val="Arial"/>
      <family val="2"/>
    </font>
    <font>
      <b/>
      <sz val="9"/>
      <color theme="1"/>
      <name val="Arial"/>
      <family val="2"/>
    </font>
    <font>
      <b/>
      <sz val="9"/>
      <name val="Arial"/>
      <family val="2"/>
    </font>
    <font>
      <b/>
      <sz val="9"/>
      <color rgb="FF0000CC"/>
      <name val="Arial"/>
      <family val="2"/>
    </font>
    <font>
      <sz val="9"/>
      <color rgb="FFFF0000"/>
      <name val="Arial"/>
      <family val="2"/>
    </font>
    <font>
      <sz val="9"/>
      <color theme="1"/>
      <name val="Arial"/>
      <family val="2"/>
    </font>
    <font>
      <b/>
      <sz val="9"/>
      <color indexed="48"/>
      <name val="Arial"/>
      <family val="2"/>
    </font>
    <font>
      <b/>
      <sz val="9"/>
      <color indexed="12"/>
      <name val="Arial"/>
      <family val="2"/>
    </font>
    <font>
      <b/>
      <sz val="9"/>
      <color indexed="10"/>
      <name val="Arial"/>
      <family val="2"/>
    </font>
    <font>
      <sz val="9"/>
      <color rgb="FF00B050"/>
      <name val="Arial"/>
      <family val="2"/>
    </font>
    <font>
      <b/>
      <sz val="9"/>
      <color rgb="FF3366FF"/>
      <name val="Arial"/>
      <family val="2"/>
    </font>
    <font>
      <b/>
      <sz val="8"/>
      <name val="Arial"/>
      <family val="2"/>
    </font>
    <font>
      <b/>
      <i/>
      <sz val="12"/>
      <color indexed="9"/>
      <name val="Ari"/>
    </font>
    <font>
      <sz val="9"/>
      <color rgb="FF0000CC"/>
      <name val="Arial"/>
      <family val="2"/>
    </font>
    <font>
      <b/>
      <sz val="9"/>
      <color rgb="FF7030A0"/>
      <name val="Arial"/>
      <family val="2"/>
    </font>
    <font>
      <b/>
      <i/>
      <sz val="9"/>
      <color theme="1"/>
      <name val="Arial"/>
      <family val="2"/>
    </font>
    <font>
      <b/>
      <sz val="11"/>
      <color theme="1"/>
      <name val="Calibri"/>
      <family val="2"/>
      <scheme val="minor"/>
    </font>
    <font>
      <sz val="11"/>
      <color rgb="FF000000"/>
      <name val="Calibri"/>
      <family val="2"/>
      <scheme val="minor"/>
    </font>
    <font>
      <sz val="10"/>
      <color rgb="FF000000"/>
      <name val="Calibri"/>
      <family val="2"/>
      <scheme val="minor"/>
    </font>
    <font>
      <sz val="9"/>
      <color rgb="FF000000"/>
      <name val="Calibri"/>
      <family val="2"/>
      <scheme val="minor"/>
    </font>
    <font>
      <b/>
      <sz val="11"/>
      <color rgb="FF000000"/>
      <name val="Calibri"/>
      <family val="2"/>
      <scheme val="minor"/>
    </font>
    <font>
      <b/>
      <sz val="14"/>
      <color rgb="FFFF0000"/>
      <name val="Arial"/>
      <family val="2"/>
    </font>
    <font>
      <b/>
      <sz val="10"/>
      <name val="Ari"/>
    </font>
    <font>
      <sz val="10"/>
      <name val="Ari"/>
    </font>
    <font>
      <sz val="10"/>
      <name val="Symbol"/>
      <family val="1"/>
      <charset val="2"/>
    </font>
    <font>
      <sz val="10"/>
      <name val="Times New Roman"/>
      <family val="1"/>
    </font>
    <font>
      <sz val="10"/>
      <name val="Tahoma"/>
      <family val="2"/>
    </font>
    <font>
      <sz val="10"/>
      <name val="Wingdings"/>
      <charset val="2"/>
    </font>
    <font>
      <u/>
      <sz val="10"/>
      <color theme="10"/>
      <name val="Arial"/>
      <family val="2"/>
    </font>
    <font>
      <b/>
      <sz val="14"/>
      <color theme="0"/>
      <name val="Arial"/>
      <family val="2"/>
    </font>
    <font>
      <b/>
      <sz val="11"/>
      <color rgb="FF0000FF"/>
      <name val="Arial"/>
      <family val="2"/>
    </font>
    <font>
      <b/>
      <sz val="10"/>
      <color rgb="FF00B050"/>
      <name val="Arial"/>
      <family val="2"/>
    </font>
    <font>
      <b/>
      <sz val="16"/>
      <name val="Arial"/>
      <family val="2"/>
    </font>
    <font>
      <sz val="11"/>
      <color theme="1"/>
      <name val="Arial"/>
      <family val="2"/>
    </font>
    <font>
      <sz val="10"/>
      <color theme="0"/>
      <name val="Arial"/>
      <family val="2"/>
    </font>
    <font>
      <i/>
      <sz val="10"/>
      <color rgb="FFFF0000"/>
      <name val="Arial"/>
      <family val="2"/>
    </font>
    <font>
      <b/>
      <sz val="11"/>
      <color theme="1"/>
      <name val="Arial"/>
      <family val="2"/>
    </font>
    <font>
      <b/>
      <sz val="10"/>
      <name val="Arial Black"/>
      <family val="2"/>
    </font>
    <font>
      <sz val="10"/>
      <color rgb="FF0070C0"/>
      <name val="Arial"/>
      <family val="2"/>
    </font>
    <font>
      <sz val="10"/>
      <color theme="7" tint="-0.249977111117893"/>
      <name val="Arial"/>
      <family val="2"/>
    </font>
    <font>
      <b/>
      <sz val="10"/>
      <color theme="0"/>
      <name val="Arial"/>
      <family val="2"/>
    </font>
    <font>
      <b/>
      <sz val="10"/>
      <name val="Palatino Linotype"/>
      <family val="1"/>
    </font>
    <font>
      <sz val="10"/>
      <name val="Palatino Linotype"/>
      <family val="1"/>
    </font>
    <font>
      <b/>
      <sz val="10"/>
      <color indexed="20"/>
      <name val="Palatino Linotype"/>
      <family val="1"/>
    </font>
    <font>
      <b/>
      <sz val="9"/>
      <name val="Palatino Linotype"/>
      <family val="1"/>
    </font>
    <font>
      <b/>
      <sz val="10"/>
      <color indexed="17"/>
      <name val="Palatino Linotype"/>
      <family val="1"/>
    </font>
    <font>
      <b/>
      <sz val="10"/>
      <color rgb="FFFF0000"/>
      <name val="Palatino Linotype"/>
      <family val="1"/>
    </font>
    <font>
      <b/>
      <sz val="16"/>
      <name val="Palatino Linotype"/>
      <family val="1"/>
    </font>
    <font>
      <b/>
      <sz val="10"/>
      <color indexed="10"/>
      <name val="Palatino Linotype"/>
      <family val="1"/>
    </font>
    <font>
      <b/>
      <sz val="10"/>
      <color indexed="57"/>
      <name val="Palatino Linotype"/>
      <family val="1"/>
    </font>
    <font>
      <b/>
      <sz val="10"/>
      <color indexed="9"/>
      <name val="Palatino Linotype"/>
      <family val="1"/>
    </font>
    <font>
      <b/>
      <sz val="8"/>
      <color indexed="9"/>
      <name val="Palatino Linotype"/>
      <family val="1"/>
    </font>
    <font>
      <sz val="9"/>
      <name val="Palatino Linotype"/>
      <family val="1"/>
    </font>
    <font>
      <b/>
      <sz val="11"/>
      <color rgb="FF00B050"/>
      <name val="Palatino Linotype"/>
      <family val="1"/>
    </font>
    <font>
      <i/>
      <sz val="11"/>
      <color rgb="FFFF0000"/>
      <name val="Palatino Linotype"/>
      <family val="1"/>
    </font>
    <font>
      <sz val="10"/>
      <color rgb="FFFF0000"/>
      <name val="Palatino Linotype"/>
      <family val="1"/>
    </font>
    <font>
      <b/>
      <sz val="8"/>
      <color indexed="17"/>
      <name val="Palatino Linotype"/>
      <family val="1"/>
    </font>
    <font>
      <b/>
      <sz val="8"/>
      <name val="Palatino Linotype"/>
      <family val="1"/>
    </font>
    <font>
      <sz val="10"/>
      <color indexed="10"/>
      <name val="Palatino Linotype"/>
      <family val="1"/>
    </font>
    <font>
      <b/>
      <sz val="11"/>
      <color theme="0"/>
      <name val="Comic Sans MS"/>
      <family val="4"/>
    </font>
    <font>
      <sz val="10"/>
      <name val="Comic Sans MS"/>
      <family val="4"/>
    </font>
    <font>
      <sz val="7"/>
      <name val="Arial"/>
      <family val="2"/>
    </font>
    <font>
      <sz val="7"/>
      <color indexed="10"/>
      <name val="Arial"/>
      <family val="2"/>
    </font>
    <font>
      <sz val="8"/>
      <color rgb="FFFF0000"/>
      <name val="Comic Sans MS"/>
      <family val="4"/>
    </font>
    <font>
      <b/>
      <sz val="11"/>
      <name val="Comic Sans MS"/>
      <family val="4"/>
    </font>
    <font>
      <sz val="9"/>
      <color theme="7" tint="-0.249977111117893"/>
      <name val="Comic Sans MS"/>
      <family val="4"/>
    </font>
    <font>
      <b/>
      <sz val="14"/>
      <color rgb="FF7030A0"/>
      <name val="Arial"/>
      <family val="2"/>
    </font>
    <font>
      <i/>
      <sz val="10"/>
      <color rgb="FF000000"/>
      <name val="Calibri"/>
      <family val="2"/>
      <scheme val="minor"/>
    </font>
  </fonts>
  <fills count="46">
    <fill>
      <patternFill patternType="none"/>
    </fill>
    <fill>
      <patternFill patternType="gray125"/>
    </fill>
    <fill>
      <patternFill patternType="solid">
        <fgColor rgb="FFFF0066"/>
        <bgColor indexed="64"/>
      </patternFill>
    </fill>
    <fill>
      <patternFill patternType="solid">
        <fgColor indexed="29"/>
        <bgColor indexed="64"/>
      </patternFill>
    </fill>
    <fill>
      <patternFill patternType="solid">
        <fgColor theme="0" tint="-0.249977111117893"/>
        <bgColor indexed="64"/>
      </patternFill>
    </fill>
    <fill>
      <patternFill patternType="solid">
        <fgColor theme="0"/>
        <bgColor indexed="64"/>
      </patternFill>
    </fill>
    <fill>
      <patternFill patternType="solid">
        <fgColor indexed="47"/>
        <bgColor indexed="64"/>
      </patternFill>
    </fill>
    <fill>
      <patternFill patternType="solid">
        <fgColor rgb="FF99CCFF"/>
        <bgColor indexed="64"/>
      </patternFill>
    </fill>
    <fill>
      <patternFill patternType="solid">
        <fgColor rgb="FFFF999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C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66FFCC"/>
        <bgColor indexed="64"/>
      </patternFill>
    </fill>
    <fill>
      <patternFill patternType="solid">
        <fgColor rgb="FFFF99CC"/>
        <bgColor indexed="64"/>
      </patternFill>
    </fill>
    <fill>
      <patternFill patternType="solid">
        <fgColor theme="8" tint="0.59999389629810485"/>
        <bgColor indexed="64"/>
      </patternFill>
    </fill>
    <fill>
      <patternFill patternType="solid">
        <fgColor rgb="FF66CCFF"/>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D9D9D9"/>
        <bgColor rgb="FF000000"/>
      </patternFill>
    </fill>
    <fill>
      <patternFill patternType="solid">
        <fgColor rgb="FFFF66FF"/>
        <bgColor indexed="64"/>
      </patternFill>
    </fill>
    <fill>
      <patternFill patternType="solid">
        <fgColor rgb="FF00B0F0"/>
        <bgColor indexed="64"/>
      </patternFill>
    </fill>
    <fill>
      <patternFill patternType="solid">
        <fgColor rgb="FFFFCC00"/>
        <bgColor indexed="64"/>
      </patternFill>
    </fill>
    <fill>
      <patternFill patternType="solid">
        <fgColor rgb="FF66FFFF"/>
        <bgColor indexed="64"/>
      </patternFill>
    </fill>
    <fill>
      <patternFill patternType="solid">
        <fgColor rgb="FFB2B2B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indexed="61"/>
        <bgColor indexed="64"/>
      </patternFill>
    </fill>
    <fill>
      <patternFill patternType="solid">
        <fgColor indexed="61"/>
      </patternFill>
    </fill>
    <fill>
      <patternFill patternType="solid">
        <fgColor indexed="9"/>
        <bgColor indexed="24"/>
      </patternFill>
    </fill>
    <fill>
      <patternFill patternType="solid">
        <fgColor rgb="FFC0C0C0"/>
        <bgColor indexed="64"/>
      </patternFill>
    </fill>
    <fill>
      <patternFill patternType="solid">
        <fgColor indexed="22"/>
        <bgColor indexed="26"/>
      </patternFill>
    </fill>
    <fill>
      <patternFill patternType="solid">
        <fgColor indexed="22"/>
        <bgColor indexed="64"/>
      </patternFill>
    </fill>
    <fill>
      <patternFill patternType="solid">
        <fgColor indexed="9"/>
        <bgColor indexed="64"/>
      </patternFill>
    </fill>
    <fill>
      <patternFill patternType="solid">
        <fgColor indexed="9"/>
        <bgColor indexed="26"/>
      </patternFill>
    </fill>
    <fill>
      <patternFill patternType="solid">
        <fgColor indexed="9"/>
        <bgColor indexed="31"/>
      </patternFill>
    </fill>
    <fill>
      <patternFill patternType="solid">
        <fgColor indexed="44"/>
        <bgColor indexed="64"/>
      </patternFill>
    </fill>
    <fill>
      <patternFill patternType="solid">
        <fgColor rgb="FFFF9999"/>
        <bgColor indexed="29"/>
      </patternFill>
    </fill>
    <fill>
      <patternFill patternType="solid">
        <fgColor indexed="42"/>
        <bgColor indexed="29"/>
      </patternFill>
    </fill>
  </fills>
  <borders count="1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bottom/>
      <diagonal/>
    </border>
    <border>
      <left style="hair">
        <color indexed="64"/>
      </left>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23"/>
      </bottom>
      <diagonal/>
    </border>
    <border>
      <left style="medium">
        <color indexed="64"/>
      </left>
      <right style="medium">
        <color indexed="64"/>
      </right>
      <top/>
      <bottom style="hair">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dashed">
        <color indexed="64"/>
      </right>
      <top/>
      <bottom/>
      <diagonal/>
    </border>
    <border>
      <left style="dashed">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thin">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style="dashed">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ashed">
        <color indexed="64"/>
      </right>
      <top style="dotted">
        <color indexed="64"/>
      </top>
      <bottom/>
      <diagonal/>
    </border>
    <border>
      <left style="dashed">
        <color indexed="64"/>
      </left>
      <right style="dashed">
        <color indexed="64"/>
      </right>
      <top style="dotted">
        <color indexed="64"/>
      </top>
      <bottom style="dashed">
        <color indexed="64"/>
      </bottom>
      <diagonal/>
    </border>
    <border>
      <left style="dashed">
        <color indexed="64"/>
      </left>
      <right style="medium">
        <color indexed="64"/>
      </right>
      <top style="dotted">
        <color indexed="64"/>
      </top>
      <bottom style="dashed">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9"/>
      </left>
      <right/>
      <top style="medium">
        <color indexed="64"/>
      </top>
      <bottom/>
      <diagonal/>
    </border>
    <border>
      <left/>
      <right style="medium">
        <color indexed="9"/>
      </right>
      <top style="medium">
        <color indexed="64"/>
      </top>
      <bottom/>
      <diagonal/>
    </border>
    <border>
      <left/>
      <right style="medium">
        <color theme="0"/>
      </right>
      <top style="medium">
        <color indexed="64"/>
      </top>
      <bottom/>
      <diagonal/>
    </border>
    <border>
      <left style="medium">
        <color theme="0"/>
      </left>
      <right style="medium">
        <color indexed="64"/>
      </right>
      <top style="medium">
        <color indexed="64"/>
      </top>
      <bottom/>
      <diagonal/>
    </border>
    <border>
      <left style="medium">
        <color indexed="64"/>
      </left>
      <right style="medium">
        <color indexed="9"/>
      </right>
      <top/>
      <bottom style="medium">
        <color indexed="64"/>
      </bottom>
      <diagonal/>
    </border>
    <border>
      <left style="medium">
        <color indexed="9"/>
      </left>
      <right style="medium">
        <color indexed="9"/>
      </right>
      <top/>
      <bottom style="medium">
        <color indexed="64"/>
      </bottom>
      <diagonal/>
    </border>
    <border>
      <left style="medium">
        <color indexed="9"/>
      </left>
      <right/>
      <top style="medium">
        <color indexed="9"/>
      </top>
      <bottom style="medium">
        <color indexed="64"/>
      </bottom>
      <diagonal/>
    </border>
    <border>
      <left style="medium">
        <color indexed="9"/>
      </left>
      <right style="medium">
        <color theme="0"/>
      </right>
      <top style="medium">
        <color indexed="9"/>
      </top>
      <bottom style="medium">
        <color indexed="64"/>
      </bottom>
      <diagonal/>
    </border>
    <border>
      <left style="medium">
        <color theme="0"/>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top/>
      <bottom style="double">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s>
  <cellStyleXfs count="14">
    <xf numFmtId="0" fontId="0" fillId="0" borderId="0"/>
    <xf numFmtId="165" fontId="5" fillId="0" borderId="0" applyFont="0" applyFill="0" applyBorder="0" applyAlignment="0" applyProtection="0"/>
    <xf numFmtId="9" fontId="2" fillId="0" borderId="0" applyFont="0" applyFill="0" applyBorder="0" applyAlignment="0" applyProtection="0"/>
    <xf numFmtId="0" fontId="5" fillId="0" borderId="0"/>
    <xf numFmtId="44" fontId="42"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71" fillId="0" borderId="0" applyNumberFormat="0" applyFill="0" applyBorder="0" applyAlignment="0" applyProtection="0"/>
    <xf numFmtId="167" fontId="5" fillId="0" borderId="0" applyFont="0" applyFill="0" applyBorder="0" applyAlignment="0" applyProtection="0"/>
    <xf numFmtId="0" fontId="5" fillId="0" borderId="0"/>
    <xf numFmtId="0" fontId="5" fillId="0" borderId="0"/>
    <xf numFmtId="171" fontId="5" fillId="0" borderId="0" applyFill="0" applyBorder="0" applyAlignment="0" applyProtection="0"/>
  </cellStyleXfs>
  <cellXfs count="1301">
    <xf numFmtId="0" fontId="0" fillId="0" borderId="0" xfId="0"/>
    <xf numFmtId="0" fontId="4" fillId="0" borderId="0" xfId="0" applyFont="1" applyAlignment="1">
      <alignment vertical="center"/>
    </xf>
    <xf numFmtId="164" fontId="0" fillId="0" borderId="0" xfId="0" applyNumberFormat="1"/>
    <xf numFmtId="0" fontId="5" fillId="0" borderId="0" xfId="0" applyFont="1" applyAlignment="1">
      <alignment vertical="center"/>
    </xf>
    <xf numFmtId="0" fontId="0" fillId="0" borderId="0" xfId="0" applyAlignment="1">
      <alignment vertical="center"/>
    </xf>
    <xf numFmtId="0" fontId="7" fillId="0" borderId="0" xfId="0" applyFont="1"/>
    <xf numFmtId="164" fontId="9" fillId="0" borderId="0" xfId="0" applyNumberFormat="1" applyFont="1" applyAlignment="1">
      <alignment vertical="center"/>
    </xf>
    <xf numFmtId="0" fontId="10" fillId="0" borderId="0" xfId="0" applyFont="1" applyAlignment="1">
      <alignment wrapText="1"/>
    </xf>
    <xf numFmtId="0" fontId="11" fillId="0" borderId="0" xfId="0" applyFont="1" applyAlignment="1">
      <alignment vertical="center"/>
    </xf>
    <xf numFmtId="164" fontId="11" fillId="0" borderId="0" xfId="0" applyNumberFormat="1" applyFont="1" applyAlignment="1">
      <alignment horizontal="center" vertical="center"/>
    </xf>
    <xf numFmtId="0" fontId="16" fillId="0" borderId="0" xfId="0" applyFont="1" applyAlignment="1">
      <alignment horizontal="center"/>
    </xf>
    <xf numFmtId="0" fontId="13" fillId="6" borderId="5" xfId="0" applyFont="1" applyFill="1" applyBorder="1" applyAlignment="1">
      <alignment vertical="center"/>
    </xf>
    <xf numFmtId="0" fontId="17" fillId="6" borderId="6" xfId="0" applyFont="1" applyFill="1" applyBorder="1" applyAlignment="1">
      <alignment vertical="top"/>
    </xf>
    <xf numFmtId="2" fontId="14" fillId="0" borderId="0" xfId="0" applyNumberFormat="1" applyFont="1" applyAlignment="1">
      <alignment horizontal="center" vertical="center"/>
    </xf>
    <xf numFmtId="0" fontId="14" fillId="0" borderId="10" xfId="0" applyFont="1" applyBorder="1" applyAlignment="1">
      <alignment vertical="center"/>
    </xf>
    <xf numFmtId="2" fontId="14" fillId="7" borderId="11" xfId="1" applyNumberFormat="1" applyFont="1" applyFill="1" applyBorder="1" applyAlignment="1">
      <alignment horizontal="right" vertical="center" indent="1"/>
    </xf>
    <xf numFmtId="2" fontId="14" fillId="8" borderId="11" xfId="1" applyNumberFormat="1" applyFont="1" applyFill="1" applyBorder="1" applyAlignment="1">
      <alignment horizontal="right" vertical="center" indent="1"/>
    </xf>
    <xf numFmtId="2" fontId="14" fillId="0" borderId="0" xfId="1" applyNumberFormat="1" applyFont="1" applyAlignment="1">
      <alignment horizontal="right" vertical="center" indent="1"/>
    </xf>
    <xf numFmtId="2" fontId="14" fillId="7" borderId="13" xfId="1" applyNumberFormat="1" applyFont="1" applyFill="1" applyBorder="1" applyAlignment="1">
      <alignment horizontal="right" vertical="center" indent="1"/>
    </xf>
    <xf numFmtId="2" fontId="14" fillId="8" borderId="13" xfId="1" applyNumberFormat="1" applyFont="1" applyFill="1" applyBorder="1" applyAlignment="1">
      <alignment horizontal="right" vertical="center" indent="1"/>
    </xf>
    <xf numFmtId="0" fontId="14" fillId="0" borderId="14" xfId="0" applyFont="1" applyBorder="1" applyAlignment="1">
      <alignment vertical="center"/>
    </xf>
    <xf numFmtId="0" fontId="14" fillId="0" borderId="15" xfId="0" applyFont="1" applyBorder="1" applyAlignment="1">
      <alignment vertical="center"/>
    </xf>
    <xf numFmtId="2" fontId="14" fillId="7" borderId="16" xfId="1" applyNumberFormat="1" applyFont="1" applyFill="1" applyBorder="1" applyAlignment="1">
      <alignment horizontal="right" vertical="center" indent="1"/>
    </xf>
    <xf numFmtId="2" fontId="14" fillId="8" borderId="16" xfId="1" applyNumberFormat="1" applyFont="1" applyFill="1" applyBorder="1" applyAlignment="1">
      <alignment horizontal="right" vertical="center" indent="1"/>
    </xf>
    <xf numFmtId="2" fontId="14" fillId="7" borderId="17" xfId="1" applyNumberFormat="1" applyFont="1" applyFill="1" applyBorder="1" applyAlignment="1">
      <alignment horizontal="right" vertical="center" indent="1"/>
    </xf>
    <xf numFmtId="2" fontId="14" fillId="8" borderId="17" xfId="1" applyNumberFormat="1" applyFont="1" applyFill="1" applyBorder="1" applyAlignment="1">
      <alignment horizontal="right" vertical="center" indent="1"/>
    </xf>
    <xf numFmtId="0" fontId="14" fillId="0" borderId="19" xfId="0" applyFont="1" applyBorder="1" applyAlignment="1">
      <alignment vertical="center"/>
    </xf>
    <xf numFmtId="2" fontId="14" fillId="7" borderId="20" xfId="1" applyNumberFormat="1" applyFont="1" applyFill="1" applyBorder="1" applyAlignment="1">
      <alignment horizontal="right" vertical="center" indent="1"/>
    </xf>
    <xf numFmtId="2" fontId="14" fillId="8" borderId="20" xfId="1" applyNumberFormat="1" applyFont="1" applyFill="1" applyBorder="1" applyAlignment="1">
      <alignment horizontal="right" vertical="center" indent="1"/>
    </xf>
    <xf numFmtId="0" fontId="14" fillId="0" borderId="21" xfId="0" applyFont="1" applyBorder="1" applyAlignment="1">
      <alignment vertical="center"/>
    </xf>
    <xf numFmtId="0" fontId="14" fillId="0" borderId="22" xfId="0" applyFont="1" applyBorder="1" applyAlignment="1">
      <alignment vertical="center"/>
    </xf>
    <xf numFmtId="0" fontId="14" fillId="0" borderId="27" xfId="0" applyFont="1" applyBorder="1" applyAlignment="1">
      <alignment vertical="center"/>
    </xf>
    <xf numFmtId="0" fontId="18" fillId="0" borderId="0" xfId="0" applyFont="1" applyAlignment="1">
      <alignment vertical="center" wrapText="1"/>
    </xf>
    <xf numFmtId="2" fontId="19" fillId="0" borderId="0" xfId="0" applyNumberFormat="1" applyFont="1" applyAlignment="1">
      <alignment horizontal="center" vertical="center"/>
    </xf>
    <xf numFmtId="164" fontId="21" fillId="0" borderId="0" xfId="0" applyNumberFormat="1" applyFont="1" applyAlignment="1">
      <alignment vertical="center"/>
    </xf>
    <xf numFmtId="0" fontId="5" fillId="0" borderId="0" xfId="3"/>
    <xf numFmtId="0" fontId="23" fillId="9" borderId="0" xfId="3" applyFont="1" applyFill="1"/>
    <xf numFmtId="0" fontId="27" fillId="9" borderId="0" xfId="3" applyFont="1" applyFill="1"/>
    <xf numFmtId="0" fontId="10" fillId="0" borderId="0" xfId="3" applyFont="1"/>
    <xf numFmtId="0" fontId="5" fillId="0" borderId="0" xfId="3" applyAlignment="1">
      <alignment horizontal="center"/>
    </xf>
    <xf numFmtId="0" fontId="18" fillId="0" borderId="7" xfId="3" applyFont="1" applyBorder="1" applyAlignment="1">
      <alignment vertical="center"/>
    </xf>
    <xf numFmtId="0" fontId="10" fillId="11" borderId="6" xfId="3" applyFont="1" applyFill="1" applyBorder="1" applyAlignment="1">
      <alignment horizontal="center" vertical="center"/>
    </xf>
    <xf numFmtId="0" fontId="10" fillId="0" borderId="6" xfId="3" applyFont="1" applyBorder="1" applyAlignment="1">
      <alignment horizontal="center" vertical="center"/>
    </xf>
    <xf numFmtId="0" fontId="10" fillId="9" borderId="6" xfId="3" applyFont="1" applyFill="1" applyBorder="1" applyAlignment="1">
      <alignment horizontal="center" vertical="center"/>
    </xf>
    <xf numFmtId="0" fontId="10" fillId="0" borderId="32" xfId="3" applyFont="1" applyBorder="1" applyAlignment="1">
      <alignment horizontal="center" vertical="center"/>
    </xf>
    <xf numFmtId="0" fontId="5" fillId="0" borderId="0" xfId="3" applyAlignment="1">
      <alignment vertical="center"/>
    </xf>
    <xf numFmtId="0" fontId="18" fillId="0" borderId="30" xfId="3" applyFont="1" applyBorder="1" applyAlignment="1">
      <alignment vertical="center"/>
    </xf>
    <xf numFmtId="0" fontId="10" fillId="11" borderId="0" xfId="3" applyFont="1" applyFill="1" applyAlignment="1">
      <alignment horizontal="center" vertical="center"/>
    </xf>
    <xf numFmtId="0" fontId="10" fillId="0" borderId="0" xfId="3" applyFont="1" applyAlignment="1">
      <alignment horizontal="center" vertical="center"/>
    </xf>
    <xf numFmtId="0" fontId="10" fillId="9" borderId="0" xfId="3" applyFont="1" applyFill="1" applyAlignment="1">
      <alignment horizontal="center" vertical="center"/>
    </xf>
    <xf numFmtId="0" fontId="10" fillId="0" borderId="33" xfId="3" applyFont="1" applyBorder="1" applyAlignment="1">
      <alignment horizontal="center" vertical="center"/>
    </xf>
    <xf numFmtId="0" fontId="5" fillId="0" borderId="0" xfId="0" applyFont="1" applyAlignment="1">
      <alignment horizontal="right" vertical="center"/>
    </xf>
    <xf numFmtId="0" fontId="0" fillId="0" borderId="0" xfId="0" applyAlignment="1">
      <alignment horizontal="right" vertical="center"/>
    </xf>
    <xf numFmtId="0" fontId="0" fillId="9" borderId="0" xfId="0" applyFill="1" applyAlignment="1">
      <alignment vertical="center"/>
    </xf>
    <xf numFmtId="0" fontId="0" fillId="5" borderId="0" xfId="0" applyFill="1" applyAlignment="1">
      <alignment vertical="center"/>
    </xf>
    <xf numFmtId="0" fontId="0" fillId="5" borderId="33" xfId="0" applyFill="1" applyBorder="1" applyAlignment="1">
      <alignment vertical="center"/>
    </xf>
    <xf numFmtId="0" fontId="18" fillId="0" borderId="30" xfId="3" applyFont="1" applyBorder="1" applyAlignment="1">
      <alignment vertical="center" wrapText="1"/>
    </xf>
    <xf numFmtId="0" fontId="0" fillId="11" borderId="34" xfId="0" applyFill="1" applyBorder="1" applyAlignment="1">
      <alignment vertical="center"/>
    </xf>
    <xf numFmtId="0" fontId="0" fillId="11" borderId="0" xfId="0" applyFill="1" applyAlignment="1">
      <alignment vertical="center"/>
    </xf>
    <xf numFmtId="0" fontId="5" fillId="0" borderId="31" xfId="3" applyBorder="1"/>
    <xf numFmtId="2" fontId="5" fillId="0" borderId="29" xfId="3" applyNumberFormat="1" applyBorder="1"/>
    <xf numFmtId="2" fontId="5" fillId="0" borderId="4" xfId="3" applyNumberFormat="1" applyBorder="1"/>
    <xf numFmtId="0" fontId="5" fillId="0" borderId="29" xfId="3" applyBorder="1"/>
    <xf numFmtId="0" fontId="5" fillId="0" borderId="4" xfId="3" applyBorder="1"/>
    <xf numFmtId="0" fontId="5" fillId="5" borderId="0" xfId="3" applyFill="1"/>
    <xf numFmtId="0" fontId="23" fillId="5" borderId="0" xfId="3" applyFont="1" applyFill="1"/>
    <xf numFmtId="0" fontId="10" fillId="12" borderId="5" xfId="3" applyFont="1" applyFill="1" applyBorder="1" applyAlignment="1">
      <alignment horizontal="center" vertical="center"/>
    </xf>
    <xf numFmtId="0" fontId="10" fillId="12" borderId="6" xfId="3" applyFont="1" applyFill="1" applyBorder="1" applyAlignment="1">
      <alignment horizontal="center" vertical="center"/>
    </xf>
    <xf numFmtId="0" fontId="10" fillId="12" borderId="34" xfId="3" applyFont="1" applyFill="1" applyBorder="1" applyAlignment="1">
      <alignment horizontal="center" vertical="center"/>
    </xf>
    <xf numFmtId="0" fontId="10" fillId="12" borderId="0" xfId="3" applyFont="1" applyFill="1" applyAlignment="1">
      <alignment horizontal="center" vertical="center"/>
    </xf>
    <xf numFmtId="1" fontId="15" fillId="0" borderId="0" xfId="0" applyNumberFormat="1" applyFont="1" applyAlignment="1">
      <alignment horizontal="right" vertical="center"/>
    </xf>
    <xf numFmtId="1" fontId="15" fillId="12" borderId="0" xfId="0" applyNumberFormat="1" applyFont="1" applyFill="1" applyAlignment="1">
      <alignment horizontal="right" vertical="center"/>
    </xf>
    <xf numFmtId="1" fontId="15" fillId="0" borderId="0" xfId="0" applyNumberFormat="1" applyFont="1" applyAlignment="1">
      <alignment vertical="center"/>
    </xf>
    <xf numFmtId="1" fontId="15" fillId="9" borderId="0" xfId="0" applyNumberFormat="1" applyFont="1" applyFill="1" applyAlignment="1">
      <alignment vertical="center"/>
    </xf>
    <xf numFmtId="1" fontId="15" fillId="0" borderId="33" xfId="0" applyNumberFormat="1" applyFont="1" applyBorder="1" applyAlignment="1">
      <alignment vertical="center"/>
    </xf>
    <xf numFmtId="1" fontId="15" fillId="12" borderId="34" xfId="0" applyNumberFormat="1" applyFont="1" applyFill="1" applyBorder="1" applyAlignment="1">
      <alignment vertical="center"/>
    </xf>
    <xf numFmtId="1" fontId="15" fillId="12" borderId="0" xfId="0" applyNumberFormat="1" applyFont="1" applyFill="1" applyAlignment="1">
      <alignment vertical="center"/>
    </xf>
    <xf numFmtId="0" fontId="5" fillId="0" borderId="3" xfId="3" applyBorder="1"/>
    <xf numFmtId="2" fontId="5" fillId="12" borderId="3" xfId="3" applyNumberFormat="1" applyFill="1" applyBorder="1"/>
    <xf numFmtId="2" fontId="5" fillId="12" borderId="29" xfId="3" applyNumberFormat="1" applyFill="1" applyBorder="1"/>
    <xf numFmtId="2" fontId="15" fillId="0" borderId="0" xfId="3" applyNumberFormat="1" applyFont="1" applyAlignment="1">
      <alignment horizontal="right" vertical="center"/>
    </xf>
    <xf numFmtId="2" fontId="15" fillId="12" borderId="0" xfId="3" applyNumberFormat="1" applyFont="1" applyFill="1" applyAlignment="1">
      <alignment horizontal="right" vertical="center"/>
    </xf>
    <xf numFmtId="2" fontId="15" fillId="0" borderId="0" xfId="3" applyNumberFormat="1" applyFont="1" applyAlignment="1">
      <alignment vertical="center"/>
    </xf>
    <xf numFmtId="2" fontId="15" fillId="12" borderId="0" xfId="3" applyNumberFormat="1" applyFont="1" applyFill="1" applyAlignment="1">
      <alignment vertical="center"/>
    </xf>
    <xf numFmtId="2" fontId="15" fillId="0" borderId="33" xfId="3" applyNumberFormat="1" applyFont="1" applyBorder="1" applyAlignment="1">
      <alignment vertical="center"/>
    </xf>
    <xf numFmtId="2" fontId="15" fillId="12" borderId="34" xfId="3" applyNumberFormat="1" applyFont="1" applyFill="1" applyBorder="1" applyAlignment="1">
      <alignment vertical="center"/>
    </xf>
    <xf numFmtId="0" fontId="5" fillId="9" borderId="0" xfId="3" applyFill="1"/>
    <xf numFmtId="2" fontId="14" fillId="14" borderId="7" xfId="0" applyNumberFormat="1" applyFont="1" applyFill="1" applyBorder="1" applyAlignment="1">
      <alignment horizontal="center" vertical="center"/>
    </xf>
    <xf numFmtId="2" fontId="14" fillId="14" borderId="11" xfId="1" applyNumberFormat="1" applyFont="1" applyFill="1" applyBorder="1" applyAlignment="1">
      <alignment horizontal="right" vertical="center" indent="1"/>
    </xf>
    <xf numFmtId="2" fontId="14" fillId="14" borderId="13" xfId="1" applyNumberFormat="1" applyFont="1" applyFill="1" applyBorder="1" applyAlignment="1">
      <alignment horizontal="right" vertical="center" indent="1"/>
    </xf>
    <xf numFmtId="2" fontId="14" fillId="14" borderId="16" xfId="1" applyNumberFormat="1" applyFont="1" applyFill="1" applyBorder="1" applyAlignment="1">
      <alignment horizontal="right" vertical="center" indent="1"/>
    </xf>
    <xf numFmtId="2" fontId="14" fillId="14" borderId="20" xfId="1" applyNumberFormat="1" applyFont="1" applyFill="1" applyBorder="1" applyAlignment="1">
      <alignment horizontal="right" vertical="center" indent="1"/>
    </xf>
    <xf numFmtId="2" fontId="14" fillId="14" borderId="23" xfId="1" applyNumberFormat="1" applyFont="1" applyFill="1" applyBorder="1" applyAlignment="1">
      <alignment horizontal="right" vertical="center" indent="1"/>
    </xf>
    <xf numFmtId="2" fontId="14" fillId="14" borderId="25" xfId="0" applyNumberFormat="1" applyFont="1" applyFill="1" applyBorder="1" applyAlignment="1">
      <alignment horizontal="center" vertical="center"/>
    </xf>
    <xf numFmtId="2" fontId="14" fillId="14" borderId="30" xfId="1" applyNumberFormat="1" applyFont="1" applyFill="1" applyBorder="1" applyAlignment="1">
      <alignment horizontal="right" vertical="center" indent="1"/>
    </xf>
    <xf numFmtId="2" fontId="19" fillId="14" borderId="7" xfId="0" applyNumberFormat="1" applyFont="1" applyFill="1" applyBorder="1" applyAlignment="1">
      <alignment horizontal="center" vertical="center"/>
    </xf>
    <xf numFmtId="2" fontId="14" fillId="14" borderId="28" xfId="1" applyNumberFormat="1" applyFont="1" applyFill="1" applyBorder="1" applyAlignment="1">
      <alignment horizontal="right" vertical="center" indent="1"/>
    </xf>
    <xf numFmtId="2" fontId="14" fillId="14" borderId="31" xfId="1" applyNumberFormat="1" applyFont="1" applyFill="1" applyBorder="1" applyAlignment="1">
      <alignment horizontal="right" vertical="center" indent="1"/>
    </xf>
    <xf numFmtId="2" fontId="14" fillId="14" borderId="8" xfId="0" applyNumberFormat="1" applyFont="1" applyFill="1" applyBorder="1" applyAlignment="1">
      <alignment horizontal="center" vertical="center"/>
    </xf>
    <xf numFmtId="2" fontId="14" fillId="14" borderId="7" xfId="0" applyNumberFormat="1" applyFont="1" applyFill="1" applyBorder="1" applyAlignment="1">
      <alignment horizontal="center" vertical="center" wrapText="1"/>
    </xf>
    <xf numFmtId="2" fontId="14" fillId="15" borderId="7" xfId="0" applyNumberFormat="1" applyFont="1" applyFill="1" applyBorder="1" applyAlignment="1">
      <alignment horizontal="center" vertical="center"/>
    </xf>
    <xf numFmtId="2" fontId="14" fillId="15" borderId="11" xfId="1" applyNumberFormat="1" applyFont="1" applyFill="1" applyBorder="1" applyAlignment="1">
      <alignment horizontal="right" vertical="center" indent="1"/>
    </xf>
    <xf numFmtId="2" fontId="14" fillId="15" borderId="13" xfId="1" applyNumberFormat="1" applyFont="1" applyFill="1" applyBorder="1" applyAlignment="1">
      <alignment horizontal="right" vertical="center" indent="1"/>
    </xf>
    <xf numFmtId="2" fontId="14" fillId="15" borderId="16" xfId="1" applyNumberFormat="1" applyFont="1" applyFill="1" applyBorder="1" applyAlignment="1">
      <alignment horizontal="right" vertical="center" indent="1"/>
    </xf>
    <xf numFmtId="2" fontId="14" fillId="15" borderId="20" xfId="1" applyNumberFormat="1" applyFont="1" applyFill="1" applyBorder="1" applyAlignment="1">
      <alignment horizontal="right" vertical="center" indent="1"/>
    </xf>
    <xf numFmtId="2" fontId="14" fillId="15" borderId="23" xfId="1" applyNumberFormat="1" applyFont="1" applyFill="1" applyBorder="1" applyAlignment="1">
      <alignment horizontal="right" vertical="center" indent="1"/>
    </xf>
    <xf numFmtId="2" fontId="14" fillId="15" borderId="25" xfId="0" applyNumberFormat="1" applyFont="1" applyFill="1" applyBorder="1" applyAlignment="1">
      <alignment horizontal="center" vertical="center"/>
    </xf>
    <xf numFmtId="2" fontId="14" fillId="15" borderId="30" xfId="1" applyNumberFormat="1" applyFont="1" applyFill="1" applyBorder="1" applyAlignment="1">
      <alignment horizontal="right" vertical="center" indent="1"/>
    </xf>
    <xf numFmtId="2" fontId="19" fillId="15" borderId="7" xfId="0" applyNumberFormat="1" applyFont="1" applyFill="1" applyBorder="1" applyAlignment="1">
      <alignment horizontal="center" vertical="center"/>
    </xf>
    <xf numFmtId="2" fontId="14" fillId="15" borderId="28" xfId="1" applyNumberFormat="1" applyFont="1" applyFill="1" applyBorder="1" applyAlignment="1">
      <alignment horizontal="right" vertical="center" indent="1"/>
    </xf>
    <xf numFmtId="2" fontId="14" fillId="15" borderId="31" xfId="1" applyNumberFormat="1" applyFont="1" applyFill="1" applyBorder="1" applyAlignment="1">
      <alignment horizontal="right" vertical="center" indent="1"/>
    </xf>
    <xf numFmtId="2" fontId="14" fillId="15" borderId="8" xfId="0" applyNumberFormat="1" applyFont="1" applyFill="1" applyBorder="1" applyAlignment="1">
      <alignment horizontal="center" vertical="center"/>
    </xf>
    <xf numFmtId="2" fontId="14" fillId="15" borderId="7" xfId="0" applyNumberFormat="1" applyFont="1" applyFill="1" applyBorder="1" applyAlignment="1">
      <alignment horizontal="center" vertical="center" wrapText="1"/>
    </xf>
    <xf numFmtId="0" fontId="8" fillId="0" borderId="0" xfId="0" applyFont="1" applyAlignment="1">
      <alignment vertical="center"/>
    </xf>
    <xf numFmtId="2" fontId="5" fillId="0" borderId="0" xfId="0" applyNumberFormat="1" applyFont="1" applyAlignment="1">
      <alignment horizontal="right" vertical="center"/>
    </xf>
    <xf numFmtId="2" fontId="0" fillId="0" borderId="0" xfId="0" applyNumberFormat="1" applyAlignment="1">
      <alignment horizontal="right" vertical="center"/>
    </xf>
    <xf numFmtId="2" fontId="0" fillId="0" borderId="0" xfId="0" applyNumberFormat="1" applyAlignment="1">
      <alignment vertical="center"/>
    </xf>
    <xf numFmtId="2" fontId="0" fillId="9" borderId="0" xfId="0" applyNumberFormat="1" applyFill="1" applyAlignment="1">
      <alignment vertical="center"/>
    </xf>
    <xf numFmtId="2" fontId="0" fillId="5" borderId="0" xfId="0" applyNumberFormat="1" applyFill="1" applyAlignment="1">
      <alignment vertical="center"/>
    </xf>
    <xf numFmtId="2" fontId="0" fillId="5" borderId="33" xfId="0" applyNumberFormat="1" applyFill="1" applyBorder="1" applyAlignment="1">
      <alignment vertical="center"/>
    </xf>
    <xf numFmtId="2" fontId="0" fillId="11" borderId="34" xfId="0" applyNumberFormat="1" applyFill="1" applyBorder="1" applyAlignment="1">
      <alignment vertical="center"/>
    </xf>
    <xf numFmtId="2" fontId="0" fillId="11" borderId="0" xfId="0" applyNumberFormat="1" applyFill="1" applyAlignment="1">
      <alignment vertical="center"/>
    </xf>
    <xf numFmtId="0" fontId="5" fillId="0" borderId="0" xfId="3" applyAlignment="1">
      <alignment vertical="center" wrapText="1"/>
    </xf>
    <xf numFmtId="0" fontId="5" fillId="0" borderId="0" xfId="3" applyFill="1"/>
    <xf numFmtId="0" fontId="23" fillId="0" borderId="0" xfId="3" applyFont="1" applyFill="1"/>
    <xf numFmtId="0" fontId="27" fillId="0" borderId="0" xfId="3" applyFont="1" applyFill="1"/>
    <xf numFmtId="10" fontId="5" fillId="0" borderId="0" xfId="2" applyNumberFormat="1" applyFont="1"/>
    <xf numFmtId="0" fontId="10" fillId="0" borderId="0" xfId="3" applyFont="1" applyBorder="1" applyAlignment="1">
      <alignment horizontal="center" vertical="center"/>
    </xf>
    <xf numFmtId="0" fontId="10" fillId="12" borderId="0" xfId="3" applyFont="1" applyFill="1" applyBorder="1" applyAlignment="1">
      <alignment horizontal="center" vertical="center"/>
    </xf>
    <xf numFmtId="0" fontId="18" fillId="0" borderId="31" xfId="3" applyFont="1" applyBorder="1" applyAlignment="1">
      <alignment vertical="center" wrapText="1"/>
    </xf>
    <xf numFmtId="1" fontId="15" fillId="12" borderId="3" xfId="3" applyNumberFormat="1" applyFont="1" applyFill="1" applyBorder="1" applyAlignment="1">
      <alignment horizontal="right" vertical="center"/>
    </xf>
    <xf numFmtId="1" fontId="15" fillId="0" borderId="29" xfId="3" applyNumberFormat="1" applyFont="1" applyBorder="1" applyAlignment="1">
      <alignment horizontal="right" vertical="center"/>
    </xf>
    <xf numFmtId="1" fontId="15" fillId="12" borderId="29" xfId="3" applyNumberFormat="1" applyFont="1" applyFill="1" applyBorder="1" applyAlignment="1">
      <alignment horizontal="right" vertical="center"/>
    </xf>
    <xf numFmtId="1" fontId="15" fillId="0" borderId="29" xfId="3" applyNumberFormat="1" applyFont="1" applyBorder="1" applyAlignment="1">
      <alignment vertical="center"/>
    </xf>
    <xf numFmtId="1" fontId="15" fillId="12" borderId="29" xfId="3" applyNumberFormat="1" applyFont="1" applyFill="1" applyBorder="1" applyAlignment="1">
      <alignment vertical="center"/>
    </xf>
    <xf numFmtId="1" fontId="15" fillId="0" borderId="4" xfId="3" applyNumberFormat="1" applyFont="1" applyBorder="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18" fillId="0" borderId="7" xfId="3" applyFont="1" applyFill="1" applyBorder="1" applyAlignment="1">
      <alignment vertical="center"/>
    </xf>
    <xf numFmtId="0" fontId="10" fillId="0" borderId="5"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32" xfId="3" applyFont="1" applyFill="1" applyBorder="1" applyAlignment="1">
      <alignment horizontal="center" vertical="center"/>
    </xf>
    <xf numFmtId="0" fontId="18" fillId="0" borderId="30" xfId="3" applyFont="1" applyFill="1" applyBorder="1" applyAlignment="1">
      <alignment vertical="center"/>
    </xf>
    <xf numFmtId="0" fontId="10" fillId="0" borderId="34" xfId="3" applyFont="1" applyFill="1" applyBorder="1" applyAlignment="1">
      <alignment horizontal="center" vertical="center"/>
    </xf>
    <xf numFmtId="0" fontId="10" fillId="0" borderId="0" xfId="3" applyFont="1" applyFill="1" applyAlignment="1">
      <alignment horizontal="center" vertical="center"/>
    </xf>
    <xf numFmtId="0" fontId="10" fillId="0" borderId="33" xfId="3" applyFont="1" applyFill="1" applyBorder="1" applyAlignment="1">
      <alignment horizontal="center" vertical="center"/>
    </xf>
    <xf numFmtId="2" fontId="15" fillId="0" borderId="34" xfId="3" applyNumberFormat="1" applyFont="1" applyFill="1" applyBorder="1" applyAlignment="1">
      <alignment horizontal="right" vertical="center"/>
    </xf>
    <xf numFmtId="2" fontId="15" fillId="0" borderId="0" xfId="3" applyNumberFormat="1" applyFont="1" applyFill="1" applyAlignment="1">
      <alignment horizontal="right" vertical="center"/>
    </xf>
    <xf numFmtId="2" fontId="15" fillId="0" borderId="0" xfId="3" applyNumberFormat="1" applyFont="1" applyFill="1" applyAlignment="1">
      <alignment vertical="center"/>
    </xf>
    <xf numFmtId="2" fontId="15" fillId="0" borderId="33" xfId="3" applyNumberFormat="1" applyFont="1" applyFill="1" applyBorder="1" applyAlignment="1">
      <alignment vertical="center"/>
    </xf>
    <xf numFmtId="2" fontId="15" fillId="0" borderId="34" xfId="3" applyNumberFormat="1" applyFont="1" applyFill="1" applyBorder="1" applyAlignment="1">
      <alignment vertical="center"/>
    </xf>
    <xf numFmtId="0" fontId="34" fillId="0" borderId="0" xfId="3" applyFont="1" applyFill="1" applyAlignment="1">
      <alignment wrapText="1"/>
    </xf>
    <xf numFmtId="0" fontId="5" fillId="0" borderId="3" xfId="3" applyFill="1" applyBorder="1"/>
    <xf numFmtId="2" fontId="5" fillId="0" borderId="3" xfId="3" applyNumberFormat="1" applyFill="1" applyBorder="1"/>
    <xf numFmtId="2" fontId="5" fillId="0" borderId="29" xfId="3" applyNumberFormat="1" applyFill="1" applyBorder="1"/>
    <xf numFmtId="2" fontId="5" fillId="0" borderId="4" xfId="3" applyNumberFormat="1" applyFill="1" applyBorder="1"/>
    <xf numFmtId="2" fontId="5" fillId="0" borderId="34" xfId="3" applyNumberFormat="1" applyFill="1" applyBorder="1"/>
    <xf numFmtId="2" fontId="5" fillId="0" borderId="0" xfId="3" applyNumberFormat="1" applyFill="1"/>
    <xf numFmtId="2" fontId="5" fillId="0" borderId="33" xfId="3" applyNumberFormat="1" applyFill="1" applyBorder="1"/>
    <xf numFmtId="0" fontId="32" fillId="0" borderId="0" xfId="0" applyFont="1" applyFill="1" applyAlignment="1"/>
    <xf numFmtId="0" fontId="5" fillId="0" borderId="0" xfId="3" applyFill="1" applyBorder="1" applyAlignment="1">
      <alignment vertical="center" wrapText="1"/>
    </xf>
    <xf numFmtId="0" fontId="5" fillId="0" borderId="0" xfId="3" applyFill="1" applyBorder="1"/>
    <xf numFmtId="0" fontId="37" fillId="0" borderId="0" xfId="3" applyFont="1" applyFill="1"/>
    <xf numFmtId="0" fontId="38" fillId="0" borderId="0" xfId="3" applyFont="1" applyFill="1"/>
    <xf numFmtId="0" fontId="38" fillId="0" borderId="0" xfId="3" applyFont="1"/>
    <xf numFmtId="0" fontId="38" fillId="0" borderId="0" xfId="3" applyFont="1" applyFill="1" applyBorder="1" applyAlignment="1">
      <alignment horizontal="center" vertical="center"/>
    </xf>
    <xf numFmtId="0" fontId="38" fillId="0" borderId="0" xfId="3" applyFont="1" applyFill="1" applyBorder="1" applyAlignment="1">
      <alignment horizontal="center" vertical="center" wrapText="1"/>
    </xf>
    <xf numFmtId="0" fontId="38" fillId="0" borderId="0" xfId="3" applyFont="1" applyFill="1" applyBorder="1" applyAlignment="1">
      <alignment vertical="center" wrapText="1"/>
    </xf>
    <xf numFmtId="0" fontId="40" fillId="0" borderId="0" xfId="3" applyFont="1"/>
    <xf numFmtId="0" fontId="38" fillId="0" borderId="0" xfId="3" applyFont="1" applyFill="1" applyBorder="1" applyAlignment="1">
      <alignment vertical="center"/>
    </xf>
    <xf numFmtId="0" fontId="38" fillId="0" borderId="0" xfId="3" applyFont="1" applyFill="1" applyBorder="1"/>
    <xf numFmtId="2" fontId="38" fillId="0" borderId="0" xfId="3" applyNumberFormat="1" applyFont="1" applyFill="1" applyBorder="1" applyAlignment="1">
      <alignment vertical="center" wrapText="1"/>
    </xf>
    <xf numFmtId="0" fontId="40" fillId="0" borderId="0" xfId="3" applyFont="1" applyFill="1" applyBorder="1" applyAlignment="1">
      <alignment vertical="center" wrapText="1"/>
    </xf>
    <xf numFmtId="0" fontId="38" fillId="0" borderId="5" xfId="3" applyFont="1" applyBorder="1" applyAlignment="1">
      <alignment vertical="center"/>
    </xf>
    <xf numFmtId="0" fontId="38" fillId="0" borderId="34" xfId="3" applyFont="1" applyBorder="1" applyAlignment="1">
      <alignment vertical="center"/>
    </xf>
    <xf numFmtId="0" fontId="38" fillId="0" borderId="30" xfId="3" applyFont="1" applyBorder="1" applyAlignment="1">
      <alignment vertical="center"/>
    </xf>
    <xf numFmtId="0" fontId="38" fillId="16" borderId="30" xfId="3" applyFont="1" applyFill="1" applyBorder="1" applyAlignment="1">
      <alignment vertical="center"/>
    </xf>
    <xf numFmtId="0" fontId="38" fillId="0" borderId="34" xfId="3" applyFont="1" applyBorder="1" applyAlignment="1">
      <alignment vertical="center" wrapText="1"/>
    </xf>
    <xf numFmtId="0" fontId="38" fillId="0" borderId="3" xfId="3" applyFont="1" applyBorder="1"/>
    <xf numFmtId="0" fontId="38" fillId="0" borderId="31" xfId="3" applyFont="1" applyBorder="1"/>
    <xf numFmtId="0" fontId="38" fillId="16" borderId="31" xfId="3" applyFont="1" applyFill="1" applyBorder="1"/>
    <xf numFmtId="0" fontId="38" fillId="0" borderId="1" xfId="3" applyFont="1" applyBorder="1" applyAlignment="1">
      <alignment horizontal="center"/>
    </xf>
    <xf numFmtId="0" fontId="28" fillId="13" borderId="0" xfId="0" applyFont="1" applyFill="1" applyAlignment="1">
      <alignment vertical="center"/>
    </xf>
    <xf numFmtId="10" fontId="5" fillId="0" borderId="0" xfId="2" applyNumberFormat="1" applyFont="1" applyAlignment="1">
      <alignment vertical="center"/>
    </xf>
    <xf numFmtId="10" fontId="27" fillId="0" borderId="34" xfId="2" applyNumberFormat="1" applyFont="1" applyBorder="1" applyAlignment="1">
      <alignment wrapText="1"/>
    </xf>
    <xf numFmtId="10" fontId="27" fillId="0" borderId="0" xfId="2" applyNumberFormat="1" applyFont="1" applyAlignment="1">
      <alignment wrapText="1"/>
    </xf>
    <xf numFmtId="0" fontId="22" fillId="0" borderId="24" xfId="0" applyFont="1" applyBorder="1" applyAlignment="1">
      <alignment horizontal="center" vertical="center" wrapText="1"/>
    </xf>
    <xf numFmtId="164" fontId="21" fillId="0" borderId="45" xfId="0" applyNumberFormat="1" applyFont="1" applyBorder="1" applyAlignment="1">
      <alignment vertical="center"/>
    </xf>
    <xf numFmtId="2" fontId="14" fillId="14" borderId="7" xfId="1" applyNumberFormat="1" applyFont="1" applyFill="1" applyBorder="1" applyAlignment="1">
      <alignment horizontal="right" vertical="center" indent="1"/>
    </xf>
    <xf numFmtId="2" fontId="14" fillId="15" borderId="7" xfId="1" applyNumberFormat="1" applyFont="1" applyFill="1" applyBorder="1" applyAlignment="1">
      <alignment horizontal="right" vertical="center" indent="1"/>
    </xf>
    <xf numFmtId="0" fontId="38" fillId="0" borderId="0" xfId="3" applyFont="1" applyFill="1" applyAlignment="1">
      <alignment horizontal="left" wrapText="1"/>
    </xf>
    <xf numFmtId="0" fontId="38" fillId="0" borderId="0" xfId="3" applyFont="1" applyFill="1" applyAlignment="1">
      <alignment horizontal="left" wrapText="1"/>
    </xf>
    <xf numFmtId="0" fontId="43" fillId="0" borderId="0" xfId="5" applyFont="1" applyAlignment="1">
      <alignment vertical="center"/>
    </xf>
    <xf numFmtId="0" fontId="15" fillId="0" borderId="47" xfId="5" applyFont="1" applyBorder="1" applyAlignment="1">
      <alignment horizontal="center" vertical="center"/>
    </xf>
    <xf numFmtId="0" fontId="15" fillId="0" borderId="48" xfId="5" applyFont="1" applyBorder="1" applyAlignment="1">
      <alignment horizontal="center" vertical="center"/>
    </xf>
    <xf numFmtId="0" fontId="15" fillId="0" borderId="48" xfId="5" applyFont="1" applyBorder="1" applyAlignment="1">
      <alignment horizontal="right" vertical="center"/>
    </xf>
    <xf numFmtId="0" fontId="43" fillId="0" borderId="0" xfId="5" applyFont="1" applyAlignment="1">
      <alignment vertical="center" wrapText="1"/>
    </xf>
    <xf numFmtId="0" fontId="43" fillId="0" borderId="0" xfId="5" applyFont="1" applyAlignment="1">
      <alignment horizontal="center" vertical="center"/>
    </xf>
    <xf numFmtId="0" fontId="5" fillId="0" borderId="0" xfId="5"/>
    <xf numFmtId="0" fontId="9" fillId="0" borderId="0" xfId="5" applyFont="1" applyAlignment="1">
      <alignment vertical="center"/>
    </xf>
    <xf numFmtId="0" fontId="15" fillId="0" borderId="0" xfId="5" applyFont="1" applyAlignment="1">
      <alignment horizontal="left" vertical="center" wrapText="1"/>
    </xf>
    <xf numFmtId="0" fontId="18" fillId="0" borderId="0" xfId="5" applyFont="1" applyAlignment="1">
      <alignment horizontal="left" vertical="center" wrapText="1"/>
    </xf>
    <xf numFmtId="0" fontId="15" fillId="0" borderId="0" xfId="5" applyFont="1" applyAlignment="1">
      <alignment horizontal="center" vertical="center"/>
    </xf>
    <xf numFmtId="0" fontId="15" fillId="0" borderId="0" xfId="5" applyFont="1" applyAlignment="1">
      <alignment horizontal="right" vertical="center"/>
    </xf>
    <xf numFmtId="0" fontId="15" fillId="0" borderId="0" xfId="5" applyFont="1" applyAlignment="1">
      <alignment vertical="center"/>
    </xf>
    <xf numFmtId="0" fontId="44" fillId="0" borderId="53" xfId="5" applyFont="1" applyBorder="1" applyAlignment="1">
      <alignment horizontal="center" vertical="center" wrapText="1"/>
    </xf>
    <xf numFmtId="0" fontId="15" fillId="0" borderId="57" xfId="5" applyFont="1" applyBorder="1" applyAlignment="1">
      <alignment horizontal="center" vertical="center"/>
    </xf>
    <xf numFmtId="0" fontId="15" fillId="0" borderId="39" xfId="5" applyFont="1" applyBorder="1" applyAlignment="1">
      <alignment horizontal="center" vertical="center"/>
    </xf>
    <xf numFmtId="0" fontId="15" fillId="0" borderId="40" xfId="5" applyFont="1" applyBorder="1" applyAlignment="1">
      <alignment horizontal="center" vertical="center"/>
    </xf>
    <xf numFmtId="0" fontId="44" fillId="0" borderId="0" xfId="5" applyFont="1" applyAlignment="1">
      <alignment horizontal="center" vertical="center"/>
    </xf>
    <xf numFmtId="0" fontId="44" fillId="0" borderId="60" xfId="5" applyFont="1" applyBorder="1" applyAlignment="1">
      <alignment horizontal="center" vertical="center" wrapText="1"/>
    </xf>
    <xf numFmtId="0" fontId="44" fillId="0" borderId="61" xfId="5" applyFont="1" applyBorder="1" applyAlignment="1">
      <alignment horizontal="center" vertical="center"/>
    </xf>
    <xf numFmtId="0" fontId="44" fillId="0" borderId="63" xfId="5" applyFont="1" applyBorder="1" applyAlignment="1">
      <alignment horizontal="center" vertical="center"/>
    </xf>
    <xf numFmtId="0" fontId="44" fillId="0" borderId="64" xfId="5" applyFont="1" applyBorder="1" applyAlignment="1">
      <alignment horizontal="center" vertical="center" wrapText="1"/>
    </xf>
    <xf numFmtId="0" fontId="44" fillId="0" borderId="65" xfId="5" applyFont="1" applyBorder="1" applyAlignment="1">
      <alignment horizontal="center" vertical="center" wrapText="1"/>
    </xf>
    <xf numFmtId="0" fontId="18" fillId="0" borderId="67" xfId="5" applyFont="1" applyBorder="1" applyAlignment="1">
      <alignment horizontal="center" vertical="center" wrapText="1"/>
    </xf>
    <xf numFmtId="40" fontId="15" fillId="0" borderId="67" xfId="5" applyNumberFormat="1" applyFont="1" applyBorder="1" applyAlignment="1">
      <alignment horizontal="center" vertical="center"/>
    </xf>
    <xf numFmtId="40" fontId="45" fillId="19" borderId="67" xfId="5" applyNumberFormat="1" applyFont="1" applyFill="1" applyBorder="1" applyAlignment="1">
      <alignment horizontal="right" vertical="center"/>
    </xf>
    <xf numFmtId="0" fontId="15" fillId="20" borderId="68" xfId="5" applyFont="1" applyFill="1" applyBorder="1" applyAlignment="1">
      <alignment horizontal="center" vertical="center" wrapText="1"/>
    </xf>
    <xf numFmtId="40" fontId="15" fillId="0" borderId="69" xfId="5" applyNumberFormat="1" applyFont="1" applyBorder="1" applyAlignment="1">
      <alignment vertical="center"/>
    </xf>
    <xf numFmtId="9" fontId="47" fillId="22" borderId="63" xfId="6" applyFont="1" applyFill="1" applyBorder="1" applyAlignment="1">
      <alignment vertical="center"/>
    </xf>
    <xf numFmtId="9" fontId="15" fillId="22" borderId="64" xfId="6" applyFont="1" applyFill="1" applyBorder="1" applyAlignment="1">
      <alignment vertical="center"/>
    </xf>
    <xf numFmtId="9" fontId="15" fillId="22" borderId="65" xfId="6" applyFont="1" applyFill="1" applyBorder="1" applyAlignment="1">
      <alignment vertical="center"/>
    </xf>
    <xf numFmtId="40" fontId="15" fillId="19" borderId="67" xfId="5" applyNumberFormat="1" applyFont="1" applyFill="1" applyBorder="1" applyAlignment="1">
      <alignment horizontal="right" vertical="center"/>
    </xf>
    <xf numFmtId="0" fontId="15" fillId="20" borderId="54" xfId="5" applyFont="1" applyFill="1" applyBorder="1" applyAlignment="1">
      <alignment horizontal="center" vertical="center" wrapText="1"/>
    </xf>
    <xf numFmtId="40" fontId="15" fillId="0" borderId="55" xfId="5" applyNumberFormat="1" applyFont="1" applyBorder="1" applyAlignment="1">
      <alignment vertical="center"/>
    </xf>
    <xf numFmtId="0" fontId="48" fillId="0" borderId="0" xfId="5" applyFont="1" applyAlignment="1">
      <alignment vertical="center"/>
    </xf>
    <xf numFmtId="0" fontId="18" fillId="0" borderId="67" xfId="5" applyFont="1" applyBorder="1" applyAlignment="1">
      <alignment vertical="center" wrapText="1"/>
    </xf>
    <xf numFmtId="40" fontId="15" fillId="0" borderId="67" xfId="5" applyNumberFormat="1" applyFont="1" applyBorder="1" applyAlignment="1">
      <alignment vertical="center"/>
    </xf>
    <xf numFmtId="0" fontId="18" fillId="0" borderId="73" xfId="5" applyFont="1" applyBorder="1" applyAlignment="1">
      <alignment vertical="center" wrapText="1"/>
    </xf>
    <xf numFmtId="40" fontId="15" fillId="0" borderId="73" xfId="5" applyNumberFormat="1" applyFont="1" applyBorder="1" applyAlignment="1">
      <alignment vertical="center"/>
    </xf>
    <xf numFmtId="40" fontId="15" fillId="19" borderId="73" xfId="5" applyNumberFormat="1" applyFont="1" applyFill="1" applyBorder="1" applyAlignment="1">
      <alignment horizontal="right" vertical="center"/>
    </xf>
    <xf numFmtId="0" fontId="15" fillId="20" borderId="74" xfId="5" applyFont="1" applyFill="1" applyBorder="1" applyAlignment="1">
      <alignment horizontal="center" vertical="center" wrapText="1"/>
    </xf>
    <xf numFmtId="40" fontId="15" fillId="0" borderId="75" xfId="5" applyNumberFormat="1" applyFont="1" applyBorder="1" applyAlignment="1">
      <alignment vertical="center"/>
    </xf>
    <xf numFmtId="0" fontId="52" fillId="0" borderId="0" xfId="5" applyFont="1" applyAlignment="1">
      <alignment vertical="center"/>
    </xf>
    <xf numFmtId="0" fontId="18" fillId="0" borderId="59" xfId="5" applyFont="1" applyBorder="1" applyAlignment="1">
      <alignment vertical="center" wrapText="1"/>
    </xf>
    <xf numFmtId="40" fontId="15" fillId="0" borderId="59" xfId="5" applyNumberFormat="1" applyFont="1" applyBorder="1" applyAlignment="1">
      <alignment vertical="center"/>
    </xf>
    <xf numFmtId="40" fontId="45" fillId="19" borderId="59" xfId="5" applyNumberFormat="1" applyFont="1" applyFill="1" applyBorder="1" applyAlignment="1">
      <alignment horizontal="right" vertical="center"/>
    </xf>
    <xf numFmtId="0" fontId="15" fillId="20" borderId="81" xfId="5" applyFont="1" applyFill="1" applyBorder="1" applyAlignment="1">
      <alignment horizontal="center" vertical="center" wrapText="1"/>
    </xf>
    <xf numFmtId="40" fontId="15" fillId="0" borderId="82" xfId="5" applyNumberFormat="1" applyFont="1" applyBorder="1" applyAlignment="1">
      <alignment vertical="center"/>
    </xf>
    <xf numFmtId="0" fontId="15" fillId="0" borderId="0" xfId="5" applyFont="1" applyAlignment="1">
      <alignment vertical="center" wrapText="1"/>
    </xf>
    <xf numFmtId="0" fontId="53" fillId="0" borderId="0" xfId="5" applyFont="1" applyAlignment="1">
      <alignment vertical="center"/>
    </xf>
    <xf numFmtId="0" fontId="18" fillId="0" borderId="53" xfId="5" applyFont="1" applyBorder="1" applyAlignment="1">
      <alignment vertical="center" wrapText="1"/>
    </xf>
    <xf numFmtId="40" fontId="15" fillId="0" borderId="53" xfId="5" applyNumberFormat="1" applyFont="1" applyBorder="1" applyAlignment="1">
      <alignment vertical="center"/>
    </xf>
    <xf numFmtId="40" fontId="15" fillId="19" borderId="53" xfId="5" applyNumberFormat="1" applyFont="1" applyFill="1" applyBorder="1" applyAlignment="1">
      <alignment horizontal="right" vertical="center"/>
    </xf>
    <xf numFmtId="40" fontId="15" fillId="0" borderId="85" xfId="5" applyNumberFormat="1" applyFont="1" applyBorder="1" applyAlignment="1">
      <alignment vertical="center"/>
    </xf>
    <xf numFmtId="0" fontId="15" fillId="20" borderId="86" xfId="5" applyFont="1" applyFill="1" applyBorder="1" applyAlignment="1">
      <alignment horizontal="center" vertical="center" wrapText="1"/>
    </xf>
    <xf numFmtId="0" fontId="45" fillId="0" borderId="0" xfId="5" applyFont="1" applyAlignment="1">
      <alignment vertical="center"/>
    </xf>
    <xf numFmtId="0" fontId="54" fillId="0" borderId="0" xfId="5" applyFont="1" applyAlignment="1">
      <alignment vertical="center" wrapText="1"/>
    </xf>
    <xf numFmtId="0" fontId="45" fillId="0" borderId="0" xfId="5" applyFont="1" applyAlignment="1">
      <alignment horizontal="right" vertical="center"/>
    </xf>
    <xf numFmtId="9" fontId="47" fillId="22" borderId="87" xfId="6" applyFont="1" applyFill="1" applyBorder="1" applyAlignment="1">
      <alignment vertical="center"/>
    </xf>
    <xf numFmtId="0" fontId="18" fillId="0" borderId="0" xfId="5" applyFont="1" applyAlignment="1">
      <alignment vertical="center" wrapText="1"/>
    </xf>
    <xf numFmtId="0" fontId="3" fillId="2" borderId="0" xfId="3" applyFont="1" applyFill="1" applyAlignment="1">
      <alignment vertical="center"/>
    </xf>
    <xf numFmtId="0" fontId="9" fillId="0" borderId="0" xfId="3" applyFont="1" applyAlignment="1">
      <alignment vertical="center"/>
    </xf>
    <xf numFmtId="0" fontId="43" fillId="0" borderId="0" xfId="3" applyFont="1" applyAlignment="1">
      <alignment vertical="center"/>
    </xf>
    <xf numFmtId="0" fontId="15" fillId="0" borderId="0" xfId="3" applyFont="1" applyAlignment="1">
      <alignment horizontal="left" vertical="center" wrapText="1"/>
    </xf>
    <xf numFmtId="0" fontId="18" fillId="0" borderId="0" xfId="3" applyFont="1" applyAlignment="1">
      <alignment horizontal="left" vertical="center" wrapText="1"/>
    </xf>
    <xf numFmtId="0" fontId="15" fillId="0" borderId="0" xfId="3" applyFont="1" applyAlignment="1">
      <alignment horizontal="center" vertical="center"/>
    </xf>
    <xf numFmtId="0" fontId="15" fillId="0" borderId="0" xfId="3" applyFont="1" applyAlignment="1">
      <alignment horizontal="right" vertical="center"/>
    </xf>
    <xf numFmtId="0" fontId="43" fillId="0" borderId="0" xfId="3" applyFont="1" applyAlignment="1">
      <alignment horizontal="center" vertical="center"/>
    </xf>
    <xf numFmtId="0" fontId="15" fillId="0" borderId="0" xfId="3" applyFont="1" applyAlignment="1">
      <alignment vertical="center"/>
    </xf>
    <xf numFmtId="0" fontId="44" fillId="0" borderId="73" xfId="3" applyFont="1" applyBorder="1" applyAlignment="1">
      <alignment horizontal="center" vertical="center" wrapText="1"/>
    </xf>
    <xf numFmtId="0" fontId="44" fillId="0" borderId="0" xfId="3" applyFont="1" applyAlignment="1">
      <alignment horizontal="center" vertical="center"/>
    </xf>
    <xf numFmtId="0" fontId="18" fillId="0" borderId="67" xfId="3" applyFont="1" applyBorder="1" applyAlignment="1">
      <alignment horizontal="center" vertical="center" wrapText="1"/>
    </xf>
    <xf numFmtId="40" fontId="15" fillId="0" borderId="67" xfId="3" applyNumberFormat="1" applyFont="1" applyBorder="1" applyAlignment="1">
      <alignment horizontal="center" vertical="center"/>
    </xf>
    <xf numFmtId="40" fontId="45" fillId="19" borderId="67" xfId="3" applyNumberFormat="1" applyFont="1" applyFill="1" applyBorder="1" applyAlignment="1">
      <alignment horizontal="right" vertical="center"/>
    </xf>
    <xf numFmtId="40" fontId="45" fillId="21" borderId="70" xfId="3" applyNumberFormat="1" applyFont="1" applyFill="1" applyBorder="1" applyAlignment="1">
      <alignment vertical="center"/>
    </xf>
    <xf numFmtId="40" fontId="15" fillId="23" borderId="67" xfId="3" applyNumberFormat="1" applyFont="1" applyFill="1" applyBorder="1" applyAlignment="1">
      <alignment horizontal="center" vertical="center"/>
    </xf>
    <xf numFmtId="40" fontId="15" fillId="19" borderId="67" xfId="3" applyNumberFormat="1" applyFont="1" applyFill="1" applyBorder="1" applyAlignment="1">
      <alignment horizontal="right" vertical="center"/>
    </xf>
    <xf numFmtId="40" fontId="45" fillId="21" borderId="90" xfId="3" applyNumberFormat="1" applyFont="1" applyFill="1" applyBorder="1" applyAlignment="1">
      <alignment vertical="center"/>
    </xf>
    <xf numFmtId="40" fontId="45" fillId="21" borderId="76" xfId="3" applyNumberFormat="1" applyFont="1" applyFill="1" applyBorder="1" applyAlignment="1">
      <alignment vertical="center"/>
    </xf>
    <xf numFmtId="0" fontId="48" fillId="0" borderId="0" xfId="3" applyFont="1" applyAlignment="1">
      <alignment vertical="center"/>
    </xf>
    <xf numFmtId="0" fontId="18" fillId="0" borderId="67" xfId="3" applyFont="1" applyBorder="1" applyAlignment="1">
      <alignment vertical="center" wrapText="1"/>
    </xf>
    <xf numFmtId="40" fontId="15" fillId="23" borderId="67" xfId="3" applyNumberFormat="1" applyFont="1" applyFill="1" applyBorder="1" applyAlignment="1">
      <alignment vertical="center"/>
    </xf>
    <xf numFmtId="40" fontId="43" fillId="21" borderId="70" xfId="3" applyNumberFormat="1" applyFont="1" applyFill="1" applyBorder="1" applyAlignment="1">
      <alignment vertical="center"/>
    </xf>
    <xf numFmtId="0" fontId="18" fillId="0" borderId="95" xfId="3" applyFont="1" applyBorder="1" applyAlignment="1">
      <alignment vertical="center" wrapText="1"/>
    </xf>
    <xf numFmtId="40" fontId="15" fillId="0" borderId="95" xfId="3" applyNumberFormat="1" applyFont="1" applyBorder="1" applyAlignment="1">
      <alignment horizontal="center" vertical="center"/>
    </xf>
    <xf numFmtId="40" fontId="45" fillId="19" borderId="95" xfId="3" applyNumberFormat="1" applyFont="1" applyFill="1" applyBorder="1" applyAlignment="1">
      <alignment horizontal="right" vertical="center"/>
    </xf>
    <xf numFmtId="40" fontId="45" fillId="21" borderId="96" xfId="3" applyNumberFormat="1" applyFont="1" applyFill="1" applyBorder="1" applyAlignment="1">
      <alignment vertical="center"/>
    </xf>
    <xf numFmtId="0" fontId="53" fillId="0" borderId="0" xfId="3" applyFont="1" applyAlignment="1">
      <alignment vertical="center"/>
    </xf>
    <xf numFmtId="40" fontId="45" fillId="21" borderId="71" xfId="3" applyNumberFormat="1" applyFont="1" applyFill="1" applyBorder="1" applyAlignment="1">
      <alignment vertical="center"/>
    </xf>
    <xf numFmtId="0" fontId="18" fillId="0" borderId="98" xfId="3" applyFont="1" applyBorder="1" applyAlignment="1">
      <alignment vertical="center" wrapText="1"/>
    </xf>
    <xf numFmtId="40" fontId="15" fillId="0" borderId="98" xfId="3" applyNumberFormat="1" applyFont="1" applyBorder="1" applyAlignment="1">
      <alignment horizontal="center" vertical="center"/>
    </xf>
    <xf numFmtId="40" fontId="45" fillId="19" borderId="98" xfId="3" applyNumberFormat="1" applyFont="1" applyFill="1" applyBorder="1" applyAlignment="1">
      <alignment horizontal="right" vertical="center"/>
    </xf>
    <xf numFmtId="40" fontId="45" fillId="21" borderId="99" xfId="3" applyNumberFormat="1" applyFont="1" applyFill="1" applyBorder="1" applyAlignment="1">
      <alignment vertical="center"/>
    </xf>
    <xf numFmtId="0" fontId="15" fillId="0" borderId="0" xfId="3" applyFont="1" applyAlignment="1">
      <alignment vertical="center" wrapText="1"/>
    </xf>
    <xf numFmtId="0" fontId="47" fillId="0" borderId="0" xfId="3" applyFont="1" applyAlignment="1">
      <alignment vertical="center" wrapText="1"/>
    </xf>
    <xf numFmtId="0" fontId="18" fillId="0" borderId="0" xfId="3" applyFont="1" applyAlignment="1">
      <alignment vertical="center" wrapText="1"/>
    </xf>
    <xf numFmtId="0" fontId="45" fillId="0" borderId="0" xfId="3" applyFont="1" applyAlignment="1">
      <alignment vertical="center"/>
    </xf>
    <xf numFmtId="0" fontId="57" fillId="0" borderId="0" xfId="3" applyFont="1" applyAlignment="1">
      <alignment vertical="center" wrapText="1"/>
    </xf>
    <xf numFmtId="44" fontId="38" fillId="0" borderId="30" xfId="4" applyFont="1" applyBorder="1" applyAlignment="1">
      <alignment vertical="center" wrapText="1"/>
    </xf>
    <xf numFmtId="44" fontId="38" fillId="16" borderId="30" xfId="4" applyFont="1" applyFill="1" applyBorder="1" applyAlignment="1">
      <alignment vertical="center" wrapText="1"/>
    </xf>
    <xf numFmtId="0" fontId="38" fillId="0" borderId="30" xfId="3" applyFont="1" applyBorder="1"/>
    <xf numFmtId="0" fontId="38" fillId="0" borderId="8" xfId="3" applyFont="1" applyBorder="1" applyAlignment="1">
      <alignment horizontal="center" vertical="center"/>
    </xf>
    <xf numFmtId="0" fontId="38" fillId="16" borderId="8" xfId="3" applyFont="1" applyFill="1" applyBorder="1" applyAlignment="1">
      <alignment horizontal="center" vertical="center"/>
    </xf>
    <xf numFmtId="0" fontId="38" fillId="16" borderId="25" xfId="3" applyFont="1" applyFill="1" applyBorder="1" applyAlignment="1">
      <alignment horizontal="center"/>
    </xf>
    <xf numFmtId="44" fontId="38" fillId="0" borderId="30" xfId="4" applyFont="1" applyBorder="1" applyAlignment="1">
      <alignment horizontal="center" vertical="center"/>
    </xf>
    <xf numFmtId="40" fontId="15" fillId="24" borderId="69" xfId="5" applyNumberFormat="1" applyFont="1" applyFill="1" applyBorder="1" applyAlignment="1">
      <alignment vertical="center"/>
    </xf>
    <xf numFmtId="40" fontId="15" fillId="24" borderId="55" xfId="5" applyNumberFormat="1" applyFont="1" applyFill="1" applyBorder="1" applyAlignment="1">
      <alignment vertical="center"/>
    </xf>
    <xf numFmtId="44" fontId="15" fillId="24" borderId="0" xfId="4" applyFont="1" applyFill="1" applyAlignment="1">
      <alignment vertical="center"/>
    </xf>
    <xf numFmtId="0" fontId="58" fillId="9" borderId="61" xfId="5" applyFont="1" applyFill="1" applyBorder="1" applyAlignment="1">
      <alignment horizontal="center" vertical="center" wrapText="1"/>
    </xf>
    <xf numFmtId="0" fontId="37" fillId="9" borderId="0" xfId="5" applyFont="1" applyFill="1" applyAlignment="1">
      <alignment vertical="center"/>
    </xf>
    <xf numFmtId="0" fontId="38" fillId="9" borderId="0" xfId="5" applyFont="1" applyFill="1" applyAlignment="1">
      <alignment vertical="center" wrapText="1"/>
    </xf>
    <xf numFmtId="0" fontId="38" fillId="9" borderId="0" xfId="5" applyFont="1" applyFill="1" applyAlignment="1">
      <alignment vertical="center"/>
    </xf>
    <xf numFmtId="0" fontId="38" fillId="9" borderId="0" xfId="5" applyFont="1" applyFill="1" applyAlignment="1">
      <alignment horizontal="right" vertical="center"/>
    </xf>
    <xf numFmtId="9" fontId="41" fillId="9" borderId="87" xfId="6" applyFont="1" applyFill="1" applyBorder="1" applyAlignment="1">
      <alignment vertical="center"/>
    </xf>
    <xf numFmtId="9" fontId="38" fillId="9" borderId="64" xfId="6" applyFont="1" applyFill="1" applyBorder="1" applyAlignment="1">
      <alignment vertical="center"/>
    </xf>
    <xf numFmtId="9" fontId="38" fillId="9" borderId="65" xfId="6" applyFont="1" applyFill="1" applyBorder="1" applyAlignment="1">
      <alignment vertical="center"/>
    </xf>
    <xf numFmtId="0" fontId="22" fillId="9" borderId="0" xfId="0" applyFont="1" applyFill="1"/>
    <xf numFmtId="0" fontId="0" fillId="9" borderId="0" xfId="0" applyFill="1"/>
    <xf numFmtId="0" fontId="1" fillId="0" borderId="0" xfId="8"/>
    <xf numFmtId="0" fontId="1" fillId="0" borderId="0" xfId="8" applyAlignment="1">
      <alignment vertical="center"/>
    </xf>
    <xf numFmtId="0" fontId="59" fillId="0" borderId="0" xfId="8" applyFont="1"/>
    <xf numFmtId="0" fontId="60" fillId="25" borderId="30" xfId="8" applyFont="1" applyFill="1" applyBorder="1" applyAlignment="1">
      <alignment horizontal="center" vertical="center" wrapText="1"/>
    </xf>
    <xf numFmtId="0" fontId="60" fillId="25" borderId="34" xfId="8" applyFont="1" applyFill="1" applyBorder="1" applyAlignment="1">
      <alignment horizontal="center" vertical="center" wrapText="1"/>
    </xf>
    <xf numFmtId="0" fontId="60" fillId="25" borderId="47" xfId="8" applyFont="1" applyFill="1" applyBorder="1" applyAlignment="1">
      <alignment horizontal="center" vertical="center" wrapText="1"/>
    </xf>
    <xf numFmtId="0" fontId="60" fillId="25" borderId="48" xfId="8" applyFont="1" applyFill="1" applyBorder="1" applyAlignment="1">
      <alignment horizontal="center" vertical="center" wrapText="1"/>
    </xf>
    <xf numFmtId="0" fontId="60" fillId="25" borderId="104" xfId="8" applyFont="1" applyFill="1" applyBorder="1" applyAlignment="1">
      <alignment horizontal="center" vertical="center" wrapText="1"/>
    </xf>
    <xf numFmtId="0" fontId="61" fillId="0" borderId="39" xfId="8" applyFont="1" applyBorder="1" applyAlignment="1">
      <alignment vertical="center" wrapText="1"/>
    </xf>
    <xf numFmtId="0" fontId="61" fillId="0" borderId="39" xfId="8" applyFont="1" applyBorder="1" applyAlignment="1">
      <alignment horizontal="center" vertical="center" wrapText="1"/>
    </xf>
    <xf numFmtId="0" fontId="61" fillId="0" borderId="88" xfId="8" applyFont="1" applyBorder="1"/>
    <xf numFmtId="0" fontId="61" fillId="0" borderId="38" xfId="8" applyFont="1" applyBorder="1" applyAlignment="1">
      <alignment horizontal="center" vertical="center" wrapText="1"/>
    </xf>
    <xf numFmtId="0" fontId="61" fillId="0" borderId="7" xfId="8" applyFont="1" applyBorder="1"/>
    <xf numFmtId="0" fontId="61" fillId="0" borderId="5" xfId="8" applyFont="1" applyBorder="1" applyAlignment="1">
      <alignment wrapText="1"/>
    </xf>
    <xf numFmtId="0" fontId="60" fillId="0" borderId="39" xfId="8" applyFont="1" applyBorder="1" applyAlignment="1">
      <alignment horizontal="center" vertical="center" wrapText="1"/>
    </xf>
    <xf numFmtId="0" fontId="60" fillId="0" borderId="88" xfId="8" applyFont="1" applyBorder="1" applyAlignment="1">
      <alignment horizontal="center" vertical="center" wrapText="1"/>
    </xf>
    <xf numFmtId="0" fontId="60" fillId="0" borderId="38" xfId="8" applyFont="1" applyBorder="1" applyAlignment="1">
      <alignment horizontal="center" vertical="center" wrapText="1"/>
    </xf>
    <xf numFmtId="0" fontId="60" fillId="0" borderId="32" xfId="8" applyFont="1" applyBorder="1" applyAlignment="1">
      <alignment vertical="center" wrapText="1"/>
    </xf>
    <xf numFmtId="0" fontId="60" fillId="0" borderId="6" xfId="8" applyFont="1" applyBorder="1" applyAlignment="1">
      <alignment vertical="center" wrapText="1"/>
    </xf>
    <xf numFmtId="0" fontId="60" fillId="0" borderId="113" xfId="8" applyFont="1" applyBorder="1" applyAlignment="1">
      <alignment horizontal="center" vertical="center" wrapText="1"/>
    </xf>
    <xf numFmtId="0" fontId="60" fillId="0" borderId="102" xfId="8" applyFont="1" applyBorder="1" applyAlignment="1">
      <alignment horizontal="center" vertical="center" wrapText="1"/>
    </xf>
    <xf numFmtId="0" fontId="60" fillId="0" borderId="114" xfId="8" applyFont="1" applyBorder="1" applyAlignment="1">
      <alignment horizontal="center" vertical="center" wrapText="1"/>
    </xf>
    <xf numFmtId="0" fontId="60" fillId="0" borderId="115" xfId="8" applyFont="1" applyBorder="1" applyAlignment="1">
      <alignment vertical="center" wrapText="1"/>
    </xf>
    <xf numFmtId="0" fontId="60" fillId="0" borderId="116" xfId="8" applyFont="1" applyBorder="1" applyAlignment="1">
      <alignment vertical="center" wrapText="1"/>
    </xf>
    <xf numFmtId="0" fontId="60" fillId="0" borderId="87" xfId="8" applyFont="1" applyBorder="1" applyAlignment="1">
      <alignment horizontal="center" vertical="center" wrapText="1"/>
    </xf>
    <xf numFmtId="0" fontId="60" fillId="0" borderId="64" xfId="8" applyFont="1" applyBorder="1" applyAlignment="1">
      <alignment horizontal="center" vertical="center" wrapText="1"/>
    </xf>
    <xf numFmtId="0" fontId="60" fillId="0" borderId="39" xfId="8" applyFont="1" applyBorder="1" applyAlignment="1">
      <alignment vertical="center" wrapText="1"/>
    </xf>
    <xf numFmtId="0" fontId="60" fillId="0" borderId="7" xfId="8" applyFont="1" applyBorder="1" applyAlignment="1">
      <alignment vertical="center" wrapText="1"/>
    </xf>
    <xf numFmtId="0" fontId="60" fillId="0" borderId="5" xfId="8" applyFont="1" applyBorder="1" applyAlignment="1">
      <alignment vertical="center" wrapText="1"/>
    </xf>
    <xf numFmtId="0" fontId="60" fillId="0" borderId="109" xfId="8" applyFont="1" applyBorder="1" applyAlignment="1">
      <alignment horizontal="center" vertical="center" wrapText="1"/>
    </xf>
    <xf numFmtId="0" fontId="60" fillId="0" borderId="110" xfId="8" applyFont="1" applyBorder="1" applyAlignment="1">
      <alignment horizontal="center" vertical="center" wrapText="1"/>
    </xf>
    <xf numFmtId="0" fontId="60" fillId="0" borderId="110" xfId="8" applyFont="1" applyBorder="1" applyAlignment="1">
      <alignment vertical="center" wrapText="1"/>
    </xf>
    <xf numFmtId="0" fontId="60" fillId="0" borderId="111" xfId="8" applyFont="1" applyBorder="1" applyAlignment="1">
      <alignment horizontal="center" vertical="center" wrapText="1"/>
    </xf>
    <xf numFmtId="0" fontId="60" fillId="0" borderId="30" xfId="8" applyFont="1" applyBorder="1" applyAlignment="1">
      <alignment vertical="center" wrapText="1"/>
    </xf>
    <xf numFmtId="0" fontId="60" fillId="0" borderId="34" xfId="8" applyFont="1" applyBorder="1" applyAlignment="1">
      <alignment vertical="center" wrapText="1"/>
    </xf>
    <xf numFmtId="0" fontId="60" fillId="0" borderId="108" xfId="8" applyFont="1" applyBorder="1" applyAlignment="1">
      <alignment horizontal="center" vertical="center" wrapText="1"/>
    </xf>
    <xf numFmtId="0" fontId="60" fillId="0" borderId="92" xfId="8" applyFont="1" applyBorder="1" applyAlignment="1">
      <alignment horizontal="center" vertical="center" wrapText="1"/>
    </xf>
    <xf numFmtId="0" fontId="60" fillId="0" borderId="92" xfId="8" applyFont="1" applyBorder="1" applyAlignment="1">
      <alignment vertical="center" wrapText="1"/>
    </xf>
    <xf numFmtId="0" fontId="60" fillId="0" borderId="93" xfId="8" applyFont="1" applyBorder="1" applyAlignment="1">
      <alignment horizontal="center" vertical="center" wrapText="1"/>
    </xf>
    <xf numFmtId="0" fontId="60" fillId="0" borderId="56" xfId="8" applyFont="1" applyBorder="1" applyAlignment="1">
      <alignment vertical="center" wrapText="1"/>
    </xf>
    <xf numFmtId="0" fontId="60" fillId="0" borderId="117" xfId="8" applyFont="1" applyBorder="1" applyAlignment="1">
      <alignment vertical="center" wrapText="1"/>
    </xf>
    <xf numFmtId="0" fontId="60" fillId="0" borderId="78" xfId="8" applyFont="1" applyBorder="1" applyAlignment="1">
      <alignment vertical="center" wrapText="1"/>
    </xf>
    <xf numFmtId="0" fontId="1" fillId="0" borderId="39" xfId="8" applyBorder="1" applyAlignment="1">
      <alignment vertical="center"/>
    </xf>
    <xf numFmtId="0" fontId="60" fillId="0" borderId="64" xfId="8" applyFont="1" applyBorder="1" applyAlignment="1">
      <alignment vertical="center" wrapText="1"/>
    </xf>
    <xf numFmtId="0" fontId="60" fillId="0" borderId="89" xfId="8" applyFont="1" applyBorder="1" applyAlignment="1">
      <alignment horizontal="center" vertical="center" wrapText="1"/>
    </xf>
    <xf numFmtId="0" fontId="60" fillId="0" borderId="65" xfId="8" applyFont="1" applyBorder="1" applyAlignment="1">
      <alignment vertical="center" wrapText="1"/>
    </xf>
    <xf numFmtId="0" fontId="60" fillId="0" borderId="118" xfId="8" applyFont="1" applyBorder="1" applyAlignment="1">
      <alignment vertical="center" wrapText="1"/>
    </xf>
    <xf numFmtId="0" fontId="60" fillId="0" borderId="101" xfId="8" applyFont="1" applyBorder="1" applyAlignment="1">
      <alignment vertical="center" wrapText="1"/>
    </xf>
    <xf numFmtId="0" fontId="1" fillId="0" borderId="35" xfId="8" applyBorder="1" applyAlignment="1">
      <alignment vertical="center"/>
    </xf>
    <xf numFmtId="0" fontId="61" fillId="0" borderId="119" xfId="8" applyFont="1" applyBorder="1" applyAlignment="1">
      <alignment vertical="center" wrapText="1"/>
    </xf>
    <xf numFmtId="0" fontId="61" fillId="0" borderId="119" xfId="8" applyFont="1" applyBorder="1" applyAlignment="1">
      <alignment horizontal="center" vertical="center" wrapText="1"/>
    </xf>
    <xf numFmtId="0" fontId="61" fillId="0" borderId="120" xfId="8" applyFont="1" applyBorder="1"/>
    <xf numFmtId="0" fontId="61" fillId="0" borderId="121" xfId="8" applyFont="1" applyBorder="1" applyAlignment="1">
      <alignment horizontal="center" vertical="center" wrapText="1"/>
    </xf>
    <xf numFmtId="0" fontId="61" fillId="0" borderId="123" xfId="8" applyFont="1" applyBorder="1"/>
    <xf numFmtId="0" fontId="61" fillId="0" borderId="35" xfId="8" applyFont="1" applyBorder="1"/>
    <xf numFmtId="0" fontId="60" fillId="0" borderId="7" xfId="8" applyFont="1" applyBorder="1" applyAlignment="1">
      <alignment horizontal="left" vertical="center" wrapText="1"/>
    </xf>
    <xf numFmtId="0" fontId="60" fillId="0" borderId="5" xfId="8" applyFont="1" applyBorder="1" applyAlignment="1">
      <alignment horizontal="left" vertical="center" wrapText="1"/>
    </xf>
    <xf numFmtId="0" fontId="60" fillId="0" borderId="118" xfId="8" applyFont="1" applyBorder="1" applyAlignment="1">
      <alignment horizontal="left" vertical="center" wrapText="1"/>
    </xf>
    <xf numFmtId="0" fontId="60" fillId="0" borderId="34" xfId="8" applyFont="1" applyBorder="1" applyAlignment="1">
      <alignment horizontal="left" vertical="center" wrapText="1"/>
    </xf>
    <xf numFmtId="0" fontId="60" fillId="0" borderId="30" xfId="8" applyFont="1" applyBorder="1" applyAlignment="1">
      <alignment horizontal="left" vertical="center" wrapText="1"/>
    </xf>
    <xf numFmtId="0" fontId="60" fillId="0" borderId="31" xfId="8" applyFont="1" applyBorder="1" applyAlignment="1">
      <alignment horizontal="left" vertical="center" wrapText="1"/>
    </xf>
    <xf numFmtId="0" fontId="1" fillId="0" borderId="121" xfId="8" applyBorder="1" applyAlignment="1">
      <alignment horizontal="center" vertical="center"/>
    </xf>
    <xf numFmtId="0" fontId="60" fillId="0" borderId="119" xfId="8" applyFont="1" applyBorder="1" applyAlignment="1">
      <alignment horizontal="center" vertical="center" wrapText="1"/>
    </xf>
    <xf numFmtId="0" fontId="60" fillId="0" borderId="119" xfId="8" applyFont="1" applyBorder="1" applyAlignment="1">
      <alignment vertical="center" wrapText="1"/>
    </xf>
    <xf numFmtId="0" fontId="60" fillId="0" borderId="120" xfId="8" applyFont="1" applyBorder="1" applyAlignment="1">
      <alignment horizontal="center" vertical="center" wrapText="1"/>
    </xf>
    <xf numFmtId="0" fontId="60" fillId="0" borderId="121" xfId="8" applyFont="1" applyBorder="1" applyAlignment="1">
      <alignment horizontal="center" vertical="center" wrapText="1"/>
    </xf>
    <xf numFmtId="0" fontId="60" fillId="0" borderId="122" xfId="8" applyFont="1" applyBorder="1" applyAlignment="1">
      <alignment horizontal="left" vertical="center" wrapText="1"/>
    </xf>
    <xf numFmtId="0" fontId="60" fillId="0" borderId="120" xfId="8" applyFont="1" applyBorder="1" applyAlignment="1">
      <alignment horizontal="left" vertical="center" wrapText="1"/>
    </xf>
    <xf numFmtId="0" fontId="1" fillId="0" borderId="3" xfId="8" applyBorder="1" applyAlignment="1">
      <alignment vertical="center"/>
    </xf>
    <xf numFmtId="0" fontId="60" fillId="0" borderId="106" xfId="8" applyFont="1" applyBorder="1" applyAlignment="1">
      <alignment horizontal="center" vertical="center" wrapText="1"/>
    </xf>
    <xf numFmtId="0" fontId="60" fillId="0" borderId="106" xfId="8" applyFont="1" applyBorder="1" applyAlignment="1">
      <alignment vertical="center" wrapText="1"/>
    </xf>
    <xf numFmtId="0" fontId="60" fillId="0" borderId="124" xfId="8" applyFont="1" applyBorder="1" applyAlignment="1">
      <alignment horizontal="center" vertical="center" wrapText="1"/>
    </xf>
    <xf numFmtId="0" fontId="60" fillId="0" borderId="105" xfId="8" applyFont="1" applyBorder="1" applyAlignment="1">
      <alignment horizontal="center" vertical="center" wrapText="1"/>
    </xf>
    <xf numFmtId="0" fontId="60" fillId="0" borderId="4" xfId="8" applyFont="1" applyBorder="1" applyAlignment="1">
      <alignment vertical="center" wrapText="1"/>
    </xf>
    <xf numFmtId="0" fontId="60" fillId="0" borderId="29" xfId="8" applyFont="1" applyBorder="1" applyAlignment="1">
      <alignment vertical="center" wrapText="1"/>
    </xf>
    <xf numFmtId="0" fontId="1" fillId="0" borderId="0" xfId="8" applyAlignment="1">
      <alignment horizontal="center" vertical="center"/>
    </xf>
    <xf numFmtId="0" fontId="38" fillId="0" borderId="0" xfId="3" applyFont="1" applyFill="1" applyAlignment="1">
      <alignment horizontal="left"/>
    </xf>
    <xf numFmtId="0" fontId="60" fillId="0" borderId="92" xfId="8" applyFont="1" applyBorder="1" applyAlignment="1">
      <alignment horizontal="center" vertical="center" wrapText="1"/>
    </xf>
    <xf numFmtId="0" fontId="60" fillId="0" borderId="106" xfId="8" applyFont="1" applyBorder="1" applyAlignment="1">
      <alignment horizontal="center" vertical="center" wrapText="1"/>
    </xf>
    <xf numFmtId="0" fontId="60" fillId="0" borderId="110" xfId="8" applyFont="1" applyBorder="1" applyAlignment="1">
      <alignment horizontal="center" vertical="center" wrapText="1"/>
    </xf>
    <xf numFmtId="44" fontId="61" fillId="0" borderId="38" xfId="4" applyFont="1" applyBorder="1" applyAlignment="1">
      <alignment horizontal="center" vertical="center" wrapText="1"/>
    </xf>
    <xf numFmtId="44" fontId="61" fillId="0" borderId="39" xfId="4" applyFont="1" applyBorder="1" applyAlignment="1">
      <alignment horizontal="center" vertical="center" wrapText="1"/>
    </xf>
    <xf numFmtId="44" fontId="61" fillId="0" borderId="40" xfId="4" applyFont="1" applyBorder="1" applyAlignment="1">
      <alignment horizontal="center" vertical="center" wrapText="1"/>
    </xf>
    <xf numFmtId="44" fontId="60" fillId="0" borderId="38" xfId="4" applyFont="1" applyBorder="1" applyAlignment="1">
      <alignment horizontal="center" vertical="center" wrapText="1"/>
    </xf>
    <xf numFmtId="44" fontId="60" fillId="0" borderId="39" xfId="4" applyFont="1" applyBorder="1" applyAlignment="1">
      <alignment horizontal="center" vertical="center" wrapText="1"/>
    </xf>
    <xf numFmtId="44" fontId="60" fillId="0" borderId="40" xfId="4" applyFont="1" applyBorder="1" applyAlignment="1">
      <alignment horizontal="center" vertical="center" wrapText="1"/>
    </xf>
    <xf numFmtId="44" fontId="60" fillId="0" borderId="87" xfId="4" applyFont="1" applyBorder="1" applyAlignment="1">
      <alignment horizontal="center" vertical="center" wrapText="1"/>
    </xf>
    <xf numFmtId="44" fontId="60" fillId="0" borderId="64" xfId="4" applyFont="1" applyBorder="1" applyAlignment="1">
      <alignment horizontal="center" vertical="center" wrapText="1"/>
    </xf>
    <xf numFmtId="44" fontId="60" fillId="0" borderId="65" xfId="4" applyFont="1" applyBorder="1" applyAlignment="1">
      <alignment horizontal="center" vertical="center" wrapText="1"/>
    </xf>
    <xf numFmtId="44" fontId="60" fillId="0" borderId="47" xfId="4" applyFont="1" applyBorder="1" applyAlignment="1">
      <alignment horizontal="center" vertical="center" wrapText="1"/>
    </xf>
    <xf numFmtId="44" fontId="60" fillId="0" borderId="48" xfId="4" applyFont="1" applyBorder="1" applyAlignment="1">
      <alignment horizontal="center" vertical="center" wrapText="1"/>
    </xf>
    <xf numFmtId="44" fontId="60" fillId="0" borderId="104" xfId="4" applyFont="1" applyBorder="1" applyAlignment="1">
      <alignment horizontal="center" vertical="center" wrapText="1"/>
    </xf>
    <xf numFmtId="44" fontId="60" fillId="0" borderId="114" xfId="4" applyFont="1" applyBorder="1" applyAlignment="1">
      <alignment horizontal="center" vertical="center" wrapText="1"/>
    </xf>
    <xf numFmtId="44" fontId="60" fillId="0" borderId="113" xfId="4" applyFont="1" applyBorder="1" applyAlignment="1">
      <alignment horizontal="center" vertical="center" wrapText="1"/>
    </xf>
    <xf numFmtId="44" fontId="60" fillId="0" borderId="62" xfId="4" applyFont="1" applyBorder="1" applyAlignment="1">
      <alignment horizontal="center" vertical="center" wrapText="1"/>
    </xf>
    <xf numFmtId="44" fontId="60" fillId="0" borderId="108" xfId="4" applyFont="1" applyBorder="1" applyAlignment="1">
      <alignment horizontal="center" vertical="center" wrapText="1"/>
    </xf>
    <xf numFmtId="44" fontId="60" fillId="0" borderId="92" xfId="4" applyFont="1" applyBorder="1" applyAlignment="1">
      <alignment horizontal="center" vertical="center" wrapText="1"/>
    </xf>
    <xf numFmtId="44" fontId="60" fillId="0" borderId="56" xfId="4" applyFont="1" applyBorder="1" applyAlignment="1">
      <alignment horizontal="center" vertical="center" wrapText="1"/>
    </xf>
    <xf numFmtId="44" fontId="61" fillId="0" borderId="121" xfId="4" applyFont="1" applyBorder="1" applyAlignment="1">
      <alignment horizontal="center" vertical="center"/>
    </xf>
    <xf numFmtId="44" fontId="61" fillId="0" borderId="119" xfId="4" applyFont="1" applyBorder="1" applyAlignment="1">
      <alignment horizontal="center" vertical="center"/>
    </xf>
    <xf numFmtId="44" fontId="61" fillId="0" borderId="122" xfId="4" applyFont="1" applyBorder="1" applyAlignment="1">
      <alignment horizontal="center" vertical="center"/>
    </xf>
    <xf numFmtId="44" fontId="60" fillId="0" borderId="109" xfId="4" applyFont="1" applyBorder="1" applyAlignment="1">
      <alignment horizontal="center" vertical="center" wrapText="1"/>
    </xf>
    <xf numFmtId="44" fontId="60" fillId="0" borderId="110" xfId="4" applyFont="1" applyBorder="1" applyAlignment="1">
      <alignment horizontal="center" vertical="center" wrapText="1"/>
    </xf>
    <xf numFmtId="44" fontId="60" fillId="0" borderId="112" xfId="4" applyFont="1" applyBorder="1" applyAlignment="1">
      <alignment horizontal="center" vertical="center" wrapText="1"/>
    </xf>
    <xf numFmtId="44" fontId="60" fillId="0" borderId="121" xfId="4" applyFont="1" applyBorder="1" applyAlignment="1">
      <alignment horizontal="center" vertical="center" wrapText="1"/>
    </xf>
    <xf numFmtId="44" fontId="60" fillId="0" borderId="119" xfId="4" applyFont="1" applyBorder="1" applyAlignment="1">
      <alignment horizontal="center" vertical="center" wrapText="1"/>
    </xf>
    <xf numFmtId="44" fontId="60" fillId="0" borderId="122" xfId="4" applyFont="1" applyBorder="1" applyAlignment="1">
      <alignment horizontal="center" vertical="center" wrapText="1"/>
    </xf>
    <xf numFmtId="44" fontId="60" fillId="0" borderId="105" xfId="4" applyFont="1" applyBorder="1" applyAlignment="1">
      <alignment horizontal="center" vertical="center" wrapText="1"/>
    </xf>
    <xf numFmtId="44" fontId="60" fillId="0" borderId="106" xfId="4" applyFont="1" applyBorder="1" applyAlignment="1">
      <alignment horizontal="center" vertical="center" wrapText="1"/>
    </xf>
    <xf numFmtId="44" fontId="60" fillId="0" borderId="107" xfId="4" applyFont="1" applyBorder="1" applyAlignment="1">
      <alignment horizontal="center" vertical="center" wrapText="1"/>
    </xf>
    <xf numFmtId="0" fontId="61" fillId="0" borderId="5" xfId="8" applyFont="1" applyBorder="1" applyAlignment="1">
      <alignment horizontal="left" vertical="center" wrapText="1"/>
    </xf>
    <xf numFmtId="0" fontId="61" fillId="0" borderId="39" xfId="8" applyFont="1" applyBorder="1" applyAlignment="1">
      <alignment horizontal="left" vertical="center" wrapText="1"/>
    </xf>
    <xf numFmtId="0" fontId="61" fillId="0" borderId="119" xfId="8" applyFont="1" applyBorder="1" applyAlignment="1">
      <alignment horizontal="left" vertical="center" wrapText="1"/>
    </xf>
    <xf numFmtId="49" fontId="61" fillId="0" borderId="88" xfId="8" applyNumberFormat="1" applyFont="1" applyBorder="1" applyAlignment="1">
      <alignment horizontal="center"/>
    </xf>
    <xf numFmtId="0" fontId="1" fillId="0" borderId="0" xfId="8" applyAlignment="1">
      <alignment horizontal="center"/>
    </xf>
    <xf numFmtId="0" fontId="61" fillId="0" borderId="88" xfId="8" applyFont="1" applyBorder="1" applyAlignment="1">
      <alignment horizontal="center" vertical="center" wrapText="1"/>
    </xf>
    <xf numFmtId="0" fontId="61" fillId="0" borderId="88" xfId="8" applyFont="1" applyBorder="1" applyAlignment="1">
      <alignment horizontal="left" vertical="center" wrapText="1"/>
    </xf>
    <xf numFmtId="0" fontId="62" fillId="0" borderId="88" xfId="8" applyFont="1" applyBorder="1" applyAlignment="1">
      <alignment vertical="center" wrapText="1"/>
    </xf>
    <xf numFmtId="0" fontId="62" fillId="0" borderId="111" xfId="8" applyFont="1" applyBorder="1" applyAlignment="1">
      <alignment vertical="center" wrapText="1"/>
    </xf>
    <xf numFmtId="0" fontId="60" fillId="0" borderId="93" xfId="8" applyFont="1" applyBorder="1" applyAlignment="1">
      <alignment vertical="center" wrapText="1"/>
    </xf>
    <xf numFmtId="0" fontId="60" fillId="0" borderId="89" xfId="8" applyFont="1" applyBorder="1" applyAlignment="1">
      <alignment vertical="center" wrapText="1"/>
    </xf>
    <xf numFmtId="0" fontId="62" fillId="0" borderId="102" xfId="8" applyFont="1" applyBorder="1" applyAlignment="1">
      <alignment vertical="center" wrapText="1"/>
    </xf>
    <xf numFmtId="0" fontId="61" fillId="0" borderId="120" xfId="8" applyFont="1" applyBorder="1" applyAlignment="1">
      <alignment horizontal="center" vertical="center" wrapText="1"/>
    </xf>
    <xf numFmtId="0" fontId="62" fillId="0" borderId="88" xfId="8" applyFont="1" applyBorder="1" applyAlignment="1">
      <alignment horizontal="center" vertical="center" wrapText="1"/>
    </xf>
    <xf numFmtId="0" fontId="62" fillId="0" borderId="111" xfId="8" applyFont="1" applyBorder="1" applyAlignment="1">
      <alignment horizontal="center" vertical="center" wrapText="1"/>
    </xf>
    <xf numFmtId="0" fontId="61" fillId="0" borderId="124" xfId="8" applyFont="1" applyBorder="1" applyAlignment="1">
      <alignment horizontal="center" vertical="center" wrapText="1"/>
    </xf>
    <xf numFmtId="0" fontId="61" fillId="0" borderId="40" xfId="8" applyFont="1" applyBorder="1" applyAlignment="1">
      <alignment vertical="center" wrapText="1"/>
    </xf>
    <xf numFmtId="0" fontId="60" fillId="0" borderId="40" xfId="8" applyFont="1" applyBorder="1" applyAlignment="1">
      <alignment horizontal="left" vertical="center" wrapText="1"/>
    </xf>
    <xf numFmtId="0" fontId="60" fillId="0" borderId="112" xfId="8" applyFont="1" applyBorder="1" applyAlignment="1">
      <alignment horizontal="left" vertical="top" wrapText="1"/>
    </xf>
    <xf numFmtId="0" fontId="60" fillId="0" borderId="40" xfId="8" applyFont="1" applyBorder="1" applyAlignment="1">
      <alignment vertical="center" wrapText="1"/>
    </xf>
    <xf numFmtId="0" fontId="61" fillId="0" borderId="122" xfId="8" applyFont="1" applyBorder="1" applyAlignment="1">
      <alignment vertical="center" wrapText="1"/>
    </xf>
    <xf numFmtId="0" fontId="60" fillId="0" borderId="112" xfId="8" applyFont="1" applyBorder="1" applyAlignment="1">
      <alignment vertical="center" wrapText="1"/>
    </xf>
    <xf numFmtId="0" fontId="60" fillId="0" borderId="107" xfId="8" applyFont="1" applyBorder="1" applyAlignment="1">
      <alignment vertical="center" wrapText="1"/>
    </xf>
    <xf numFmtId="0" fontId="23" fillId="0" borderId="0" xfId="3" applyFont="1" applyFill="1" applyAlignment="1">
      <alignment vertical="center" wrapText="1"/>
    </xf>
    <xf numFmtId="0" fontId="5" fillId="2" borderId="0" xfId="3" applyFill="1"/>
    <xf numFmtId="0" fontId="23" fillId="2" borderId="0" xfId="3" applyFont="1" applyFill="1"/>
    <xf numFmtId="0" fontId="27" fillId="2" borderId="0" xfId="3" applyFont="1" applyFill="1"/>
    <xf numFmtId="0" fontId="26" fillId="2" borderId="0" xfId="3" applyFont="1" applyFill="1" applyAlignment="1"/>
    <xf numFmtId="0" fontId="0" fillId="2" borderId="0" xfId="0" applyFill="1"/>
    <xf numFmtId="0" fontId="3" fillId="2" borderId="0" xfId="0" applyFont="1" applyFill="1" applyAlignment="1">
      <alignment vertical="center"/>
    </xf>
    <xf numFmtId="0" fontId="32" fillId="0" borderId="0" xfId="0" applyFont="1" applyFill="1" applyAlignment="1">
      <alignment horizontal="center"/>
    </xf>
    <xf numFmtId="0" fontId="5" fillId="5" borderId="0" xfId="5" applyFill="1"/>
    <xf numFmtId="0" fontId="35" fillId="0" borderId="0" xfId="5" applyFont="1"/>
    <xf numFmtId="0" fontId="32" fillId="13" borderId="1" xfId="5" applyFont="1" applyFill="1" applyBorder="1"/>
    <xf numFmtId="0" fontId="32" fillId="13" borderId="24" xfId="5" applyFont="1" applyFill="1" applyBorder="1"/>
    <xf numFmtId="0" fontId="5" fillId="13" borderId="24" xfId="5" applyFill="1" applyBorder="1"/>
    <xf numFmtId="0" fontId="10" fillId="13" borderId="24" xfId="5" applyFont="1" applyFill="1" applyBorder="1"/>
    <xf numFmtId="0" fontId="23" fillId="13" borderId="24" xfId="5" applyFont="1" applyFill="1" applyBorder="1"/>
    <xf numFmtId="0" fontId="10" fillId="13" borderId="1" xfId="5" applyFont="1" applyFill="1" applyBorder="1"/>
    <xf numFmtId="0" fontId="10" fillId="13" borderId="2" xfId="5" applyFont="1" applyFill="1" applyBorder="1"/>
    <xf numFmtId="0" fontId="67" fillId="0" borderId="34" xfId="5" applyFont="1" applyBorder="1" applyAlignment="1">
      <alignment horizontal="left" indent="2"/>
    </xf>
    <xf numFmtId="0" fontId="67" fillId="0" borderId="0" xfId="5" applyFont="1" applyAlignment="1">
      <alignment horizontal="left" indent="2"/>
    </xf>
    <xf numFmtId="0" fontId="5" fillId="0" borderId="34" xfId="5" applyBorder="1"/>
    <xf numFmtId="0" fontId="10" fillId="13" borderId="0" xfId="5" applyFont="1" applyFill="1"/>
    <xf numFmtId="0" fontId="10" fillId="13" borderId="33" xfId="5" applyFont="1" applyFill="1" applyBorder="1"/>
    <xf numFmtId="0" fontId="70" fillId="0" borderId="34" xfId="5" applyFont="1" applyBorder="1" applyAlignment="1">
      <alignment horizontal="left" indent="6"/>
    </xf>
    <xf numFmtId="0" fontId="5" fillId="0" borderId="33" xfId="5" applyBorder="1"/>
    <xf numFmtId="0" fontId="69" fillId="0" borderId="3" xfId="5" applyFont="1" applyBorder="1" applyAlignment="1">
      <alignment horizontal="left" indent="2"/>
    </xf>
    <xf numFmtId="0" fontId="5" fillId="0" borderId="29" xfId="5" applyBorder="1"/>
    <xf numFmtId="0" fontId="67" fillId="0" borderId="29" xfId="5" applyFont="1" applyBorder="1" applyAlignment="1">
      <alignment horizontal="left" indent="2"/>
    </xf>
    <xf numFmtId="0" fontId="5" fillId="0" borderId="3" xfId="5" applyBorder="1"/>
    <xf numFmtId="0" fontId="5" fillId="0" borderId="4" xfId="5" applyBorder="1"/>
    <xf numFmtId="0" fontId="69" fillId="0" borderId="0" xfId="5" applyFont="1" applyAlignment="1">
      <alignment horizontal="left" indent="2"/>
    </xf>
    <xf numFmtId="2" fontId="18" fillId="0" borderId="0" xfId="5" applyNumberFormat="1" applyFont="1"/>
    <xf numFmtId="0" fontId="5" fillId="13" borderId="0" xfId="5" applyFill="1"/>
    <xf numFmtId="0" fontId="10" fillId="0" borderId="0" xfId="5" applyFont="1"/>
    <xf numFmtId="0" fontId="5" fillId="0" borderId="5" xfId="5" applyBorder="1"/>
    <xf numFmtId="0" fontId="36" fillId="0" borderId="0" xfId="5" applyFont="1" applyAlignment="1">
      <alignment vertical="center" wrapText="1"/>
    </xf>
    <xf numFmtId="0" fontId="5" fillId="0" borderId="41" xfId="5" applyBorder="1"/>
    <xf numFmtId="0" fontId="5" fillId="0" borderId="5" xfId="5" applyBorder="1" applyAlignment="1">
      <alignment vertical="center"/>
    </xf>
    <xf numFmtId="0" fontId="27" fillId="0" borderId="0" xfId="5" applyFont="1"/>
    <xf numFmtId="0" fontId="5" fillId="0" borderId="41" xfId="5" applyBorder="1" applyAlignment="1">
      <alignment vertical="center"/>
    </xf>
    <xf numFmtId="0" fontId="26" fillId="0" borderId="34" xfId="3" applyFont="1" applyFill="1" applyBorder="1" applyAlignment="1">
      <alignment vertical="center" wrapText="1"/>
    </xf>
    <xf numFmtId="0" fontId="26" fillId="0" borderId="0" xfId="3" applyFont="1" applyFill="1" applyAlignment="1">
      <alignment vertical="center" wrapText="1"/>
    </xf>
    <xf numFmtId="2" fontId="5" fillId="0" borderId="0" xfId="5" applyNumberFormat="1"/>
    <xf numFmtId="0" fontId="32" fillId="13" borderId="49" xfId="5" applyFont="1" applyFill="1" applyBorder="1" applyAlignment="1">
      <alignment horizontal="center" vertical="center" wrapText="1"/>
    </xf>
    <xf numFmtId="0" fontId="32" fillId="13" borderId="50" xfId="5" applyFont="1" applyFill="1" applyBorder="1" applyAlignment="1">
      <alignment horizontal="center" vertical="center" wrapText="1"/>
    </xf>
    <xf numFmtId="9" fontId="37" fillId="13" borderId="50" xfId="6" applyFont="1" applyFill="1" applyBorder="1" applyAlignment="1">
      <alignment horizontal="center" vertical="center" wrapText="1"/>
    </xf>
    <xf numFmtId="0" fontId="32" fillId="8" borderId="125" xfId="5" applyFont="1" applyFill="1" applyBorder="1" applyAlignment="1">
      <alignment horizontal="center" vertical="center" wrapText="1"/>
    </xf>
    <xf numFmtId="0" fontId="34" fillId="0" borderId="0" xfId="5" applyFont="1" applyAlignment="1">
      <alignment wrapText="1"/>
    </xf>
    <xf numFmtId="0" fontId="38" fillId="0" borderId="66" xfId="5" applyFont="1" applyBorder="1" applyAlignment="1">
      <alignment horizontal="left" vertical="center" wrapText="1"/>
    </xf>
    <xf numFmtId="166" fontId="73" fillId="0" borderId="67" xfId="5" applyNumberFormat="1" applyFont="1" applyBorder="1" applyAlignment="1">
      <alignment horizontal="right" vertical="center" wrapText="1"/>
    </xf>
    <xf numFmtId="9" fontId="73" fillId="0" borderId="67" xfId="6" applyFont="1" applyBorder="1" applyAlignment="1">
      <alignment horizontal="right" vertical="center" wrapText="1"/>
    </xf>
    <xf numFmtId="166" fontId="32" fillId="8" borderId="90" xfId="5" applyNumberFormat="1" applyFont="1" applyFill="1" applyBorder="1" applyAlignment="1">
      <alignment horizontal="right" vertical="center" wrapText="1"/>
    </xf>
    <xf numFmtId="9" fontId="5" fillId="0" borderId="0" xfId="5" applyNumberFormat="1"/>
    <xf numFmtId="9" fontId="16" fillId="0" borderId="0" xfId="5" applyNumberFormat="1" applyFont="1"/>
    <xf numFmtId="0" fontId="74" fillId="0" borderId="0" xfId="5" applyFont="1"/>
    <xf numFmtId="0" fontId="38" fillId="0" borderId="72" xfId="5" applyFont="1" applyBorder="1" applyAlignment="1">
      <alignment horizontal="left" vertical="center" wrapText="1"/>
    </xf>
    <xf numFmtId="166" fontId="73" fillId="0" borderId="73" xfId="5" applyNumberFormat="1" applyFont="1" applyBorder="1" applyAlignment="1">
      <alignment horizontal="right" vertical="center" wrapText="1"/>
    </xf>
    <xf numFmtId="9" fontId="73" fillId="0" borderId="73" xfId="6" applyFont="1" applyBorder="1" applyAlignment="1">
      <alignment horizontal="right" vertical="center" wrapText="1"/>
    </xf>
    <xf numFmtId="0" fontId="38" fillId="0" borderId="126" xfId="5" applyFont="1" applyBorder="1" applyAlignment="1">
      <alignment horizontal="left" vertical="center" wrapText="1"/>
    </xf>
    <xf numFmtId="166" fontId="73" fillId="0" borderId="127" xfId="5" applyNumberFormat="1" applyFont="1" applyBorder="1" applyAlignment="1">
      <alignment horizontal="right" vertical="center" wrapText="1"/>
    </xf>
    <xf numFmtId="9" fontId="73" fillId="0" borderId="127" xfId="6" applyFont="1" applyBorder="1" applyAlignment="1">
      <alignment horizontal="right" vertical="center" wrapText="1"/>
    </xf>
    <xf numFmtId="166" fontId="32" fillId="8" borderId="128" xfId="5" applyNumberFormat="1" applyFont="1" applyFill="1" applyBorder="1" applyAlignment="1">
      <alignment horizontal="right" vertical="center" wrapText="1"/>
    </xf>
    <xf numFmtId="0" fontId="38" fillId="0" borderId="49" xfId="5" applyFont="1" applyBorder="1" applyAlignment="1">
      <alignment horizontal="left" vertical="center" wrapText="1"/>
    </xf>
    <xf numFmtId="166" fontId="73" fillId="0" borderId="50" xfId="5" applyNumberFormat="1" applyFont="1" applyBorder="1" applyAlignment="1">
      <alignment horizontal="right" vertical="center" wrapText="1"/>
    </xf>
    <xf numFmtId="9" fontId="73" fillId="0" borderId="50" xfId="6" applyFont="1" applyBorder="1" applyAlignment="1">
      <alignment horizontal="right" vertical="center" wrapText="1"/>
    </xf>
    <xf numFmtId="166" fontId="32" fillId="8" borderId="125" xfId="5" applyNumberFormat="1" applyFont="1" applyFill="1" applyBorder="1" applyAlignment="1">
      <alignment horizontal="right" vertical="center" wrapText="1"/>
    </xf>
    <xf numFmtId="164" fontId="0" fillId="0" borderId="0" xfId="10" applyNumberFormat="1" applyFont="1" applyAlignment="1">
      <alignment horizontal="right"/>
    </xf>
    <xf numFmtId="164" fontId="10" fillId="0" borderId="0" xfId="10" applyNumberFormat="1" applyFont="1" applyAlignment="1">
      <alignment horizontal="right"/>
    </xf>
    <xf numFmtId="0" fontId="34" fillId="0" borderId="0" xfId="5" applyFont="1" applyAlignment="1">
      <alignment vertical="top" wrapText="1"/>
    </xf>
    <xf numFmtId="0" fontId="5" fillId="0" borderId="0" xfId="5" applyAlignment="1">
      <alignment vertical="top" wrapText="1"/>
    </xf>
    <xf numFmtId="0" fontId="38" fillId="0" borderId="58" xfId="5" applyFont="1" applyBorder="1" applyAlignment="1">
      <alignment horizontal="left" vertical="center" wrapText="1"/>
    </xf>
    <xf numFmtId="166" fontId="73" fillId="0" borderId="59" xfId="5" applyNumberFormat="1" applyFont="1" applyBorder="1" applyAlignment="1">
      <alignment horizontal="right" vertical="center" wrapText="1"/>
    </xf>
    <xf numFmtId="9" fontId="73" fillId="0" borderId="59" xfId="6" applyFont="1" applyBorder="1" applyAlignment="1">
      <alignment horizontal="right" vertical="center" wrapText="1"/>
    </xf>
    <xf numFmtId="166" fontId="32" fillId="8" borderId="83" xfId="5" applyNumberFormat="1" applyFont="1" applyFill="1" applyBorder="1" applyAlignment="1">
      <alignment horizontal="right" vertical="center" wrapText="1"/>
    </xf>
    <xf numFmtId="0" fontId="38" fillId="5" borderId="66" xfId="5" applyFont="1" applyFill="1" applyBorder="1" applyAlignment="1">
      <alignment horizontal="left" vertical="center" wrapText="1"/>
    </xf>
    <xf numFmtId="166" fontId="73" fillId="5" borderId="67" xfId="5" applyNumberFormat="1" applyFont="1" applyFill="1" applyBorder="1" applyAlignment="1">
      <alignment horizontal="right" vertical="center" wrapText="1"/>
    </xf>
    <xf numFmtId="0" fontId="76" fillId="5" borderId="66" xfId="5" applyFont="1" applyFill="1" applyBorder="1" applyAlignment="1">
      <alignment wrapText="1"/>
    </xf>
    <xf numFmtId="0" fontId="76" fillId="0" borderId="66" xfId="5" applyFont="1" applyBorder="1" applyAlignment="1">
      <alignment wrapText="1"/>
    </xf>
    <xf numFmtId="0" fontId="76" fillId="0" borderId="66" xfId="5" applyFont="1" applyBorder="1" applyAlignment="1">
      <alignment horizontal="left" vertical="center"/>
    </xf>
    <xf numFmtId="9" fontId="73" fillId="5" borderId="67" xfId="6" applyFont="1" applyFill="1" applyBorder="1" applyAlignment="1">
      <alignment horizontal="right" vertical="center" wrapText="1"/>
    </xf>
    <xf numFmtId="0" fontId="76" fillId="5" borderId="77" xfId="5" applyFont="1" applyFill="1" applyBorder="1" applyAlignment="1">
      <alignment wrapText="1"/>
    </xf>
    <xf numFmtId="166" fontId="73" fillId="5" borderId="73" xfId="5" applyNumberFormat="1" applyFont="1" applyFill="1" applyBorder="1" applyAlignment="1">
      <alignment horizontal="right" vertical="center" wrapText="1"/>
    </xf>
    <xf numFmtId="9" fontId="73" fillId="5" borderId="73" xfId="6" applyFont="1" applyFill="1" applyBorder="1" applyAlignment="1">
      <alignment horizontal="right" vertical="center" wrapText="1"/>
    </xf>
    <xf numFmtId="166" fontId="32" fillId="8" borderId="76" xfId="5" applyNumberFormat="1" applyFont="1" applyFill="1" applyBorder="1" applyAlignment="1">
      <alignment horizontal="right" vertical="center" wrapText="1"/>
    </xf>
    <xf numFmtId="0" fontId="32" fillId="13" borderId="58" xfId="5" applyFont="1" applyFill="1" applyBorder="1" applyAlignment="1">
      <alignment horizontal="center" vertical="center" wrapText="1"/>
    </xf>
    <xf numFmtId="0" fontId="32" fillId="13" borderId="59" xfId="5" applyFont="1" applyFill="1" applyBorder="1" applyAlignment="1">
      <alignment horizontal="center" vertical="center" wrapText="1"/>
    </xf>
    <xf numFmtId="9" fontId="37" fillId="13" borderId="59" xfId="6" applyFont="1" applyFill="1" applyBorder="1" applyAlignment="1">
      <alignment horizontal="center" vertical="center" wrapText="1"/>
    </xf>
    <xf numFmtId="0" fontId="32" fillId="8" borderId="83" xfId="5" applyFont="1" applyFill="1" applyBorder="1" applyAlignment="1">
      <alignment horizontal="center" vertical="center" wrapText="1"/>
    </xf>
    <xf numFmtId="0" fontId="76" fillId="0" borderId="66" xfId="5" applyFont="1" applyBorder="1" applyAlignment="1">
      <alignment horizontal="left"/>
    </xf>
    <xf numFmtId="6" fontId="73" fillId="0" borderId="67" xfId="5" applyNumberFormat="1" applyFont="1" applyBorder="1" applyAlignment="1">
      <alignment horizontal="right"/>
    </xf>
    <xf numFmtId="9" fontId="73" fillId="0" borderId="67" xfId="6" applyFont="1" applyBorder="1" applyAlignment="1">
      <alignment horizontal="right"/>
    </xf>
    <xf numFmtId="164" fontId="32" fillId="8" borderId="90" xfId="5" applyNumberFormat="1" applyFont="1" applyFill="1" applyBorder="1" applyAlignment="1">
      <alignment horizontal="right"/>
    </xf>
    <xf numFmtId="166" fontId="38" fillId="0" borderId="67" xfId="5" applyNumberFormat="1" applyFont="1" applyBorder="1" applyAlignment="1">
      <alignment horizontal="left" vertical="center" wrapText="1"/>
    </xf>
    <xf numFmtId="0" fontId="77" fillId="0" borderId="34" xfId="5" applyFont="1" applyBorder="1" applyAlignment="1">
      <alignment vertical="center" wrapText="1"/>
    </xf>
    <xf numFmtId="0" fontId="77" fillId="0" borderId="0" xfId="5" applyFont="1" applyAlignment="1">
      <alignment vertical="center" wrapText="1"/>
    </xf>
    <xf numFmtId="0" fontId="23" fillId="0" borderId="0" xfId="5" applyFont="1"/>
    <xf numFmtId="166" fontId="38" fillId="0" borderId="66" xfId="5" applyNumberFormat="1" applyFont="1" applyBorder="1" applyAlignment="1">
      <alignment horizontal="left" vertical="center" wrapText="1"/>
    </xf>
    <xf numFmtId="166" fontId="73" fillId="0" borderId="67" xfId="5" applyNumberFormat="1" applyFont="1" applyBorder="1" applyAlignment="1">
      <alignment horizontal="right" wrapText="1"/>
    </xf>
    <xf numFmtId="166" fontId="32" fillId="8" borderId="90" xfId="5" applyNumberFormat="1" applyFont="1" applyFill="1" applyBorder="1" applyAlignment="1">
      <alignment horizontal="right" wrapText="1"/>
    </xf>
    <xf numFmtId="166" fontId="38" fillId="0" borderId="66" xfId="5" applyNumberFormat="1" applyFont="1" applyBorder="1" applyAlignment="1">
      <alignment horizontal="left" wrapText="1"/>
    </xf>
    <xf numFmtId="0" fontId="38" fillId="0" borderId="66" xfId="5" applyFont="1" applyBorder="1" applyAlignment="1">
      <alignment horizontal="left" wrapText="1"/>
    </xf>
    <xf numFmtId="0" fontId="38" fillId="0" borderId="72" xfId="5" applyFont="1" applyBorder="1" applyAlignment="1">
      <alignment horizontal="left" wrapText="1"/>
    </xf>
    <xf numFmtId="166" fontId="73" fillId="0" borderId="73" xfId="5" applyNumberFormat="1" applyFont="1" applyBorder="1" applyAlignment="1">
      <alignment horizontal="right" wrapText="1"/>
    </xf>
    <xf numFmtId="9" fontId="73" fillId="0" borderId="73" xfId="6" applyFont="1" applyBorder="1" applyAlignment="1">
      <alignment horizontal="right"/>
    </xf>
    <xf numFmtId="166" fontId="32" fillId="8" borderId="76" xfId="5" applyNumberFormat="1" applyFont="1" applyFill="1" applyBorder="1" applyAlignment="1">
      <alignment horizontal="right" wrapText="1"/>
    </xf>
    <xf numFmtId="9" fontId="73" fillId="0" borderId="67" xfId="6" applyFont="1" applyBorder="1" applyAlignment="1">
      <alignment horizontal="right" wrapText="1"/>
    </xf>
    <xf numFmtId="9" fontId="73" fillId="0" borderId="73" xfId="6" applyFont="1" applyBorder="1" applyAlignment="1">
      <alignment horizontal="right" wrapText="1"/>
    </xf>
    <xf numFmtId="0" fontId="41" fillId="0" borderId="66" xfId="5" applyFont="1" applyBorder="1" applyAlignment="1">
      <alignment horizontal="left" vertical="center" wrapText="1"/>
    </xf>
    <xf numFmtId="2" fontId="78" fillId="9" borderId="0" xfId="5" applyNumberFormat="1" applyFont="1" applyFill="1"/>
    <xf numFmtId="2" fontId="27" fillId="0" borderId="0" xfId="5" applyNumberFormat="1" applyFont="1"/>
    <xf numFmtId="166" fontId="73" fillId="5" borderId="73" xfId="5" applyNumberFormat="1" applyFont="1" applyFill="1" applyBorder="1" applyAlignment="1">
      <alignment horizontal="right" wrapText="1"/>
    </xf>
    <xf numFmtId="9" fontId="73" fillId="5" borderId="73" xfId="6" applyFont="1" applyFill="1" applyBorder="1" applyAlignment="1">
      <alignment horizontal="right" wrapText="1"/>
    </xf>
    <xf numFmtId="2" fontId="34" fillId="0" borderId="0" xfId="5" applyNumberFormat="1" applyFont="1"/>
    <xf numFmtId="0" fontId="76" fillId="0" borderId="66" xfId="5" applyFont="1" applyBorder="1" applyAlignment="1">
      <alignment horizontal="left" wrapText="1"/>
    </xf>
    <xf numFmtId="0" fontId="76" fillId="0" borderId="126" xfId="5" applyFont="1" applyBorder="1" applyAlignment="1">
      <alignment horizontal="left" wrapText="1"/>
    </xf>
    <xf numFmtId="166" fontId="73" fillId="0" borderId="127" xfId="5" applyNumberFormat="1" applyFont="1" applyBorder="1" applyAlignment="1">
      <alignment horizontal="right" wrapText="1"/>
    </xf>
    <xf numFmtId="9" fontId="73" fillId="0" borderId="127" xfId="6" applyFont="1" applyBorder="1" applyAlignment="1">
      <alignment horizontal="right" wrapText="1"/>
    </xf>
    <xf numFmtId="166" fontId="32" fillId="8" borderId="128" xfId="5" applyNumberFormat="1" applyFont="1" applyFill="1" applyBorder="1" applyAlignment="1">
      <alignment horizontal="right" wrapText="1"/>
    </xf>
    <xf numFmtId="2" fontId="74" fillId="0" borderId="0" xfId="5" applyNumberFormat="1" applyFont="1"/>
    <xf numFmtId="0" fontId="27" fillId="0" borderId="0" xfId="5" applyFont="1" applyAlignment="1">
      <alignment vertical="center"/>
    </xf>
    <xf numFmtId="164" fontId="27" fillId="0" borderId="0" xfId="10" applyNumberFormat="1" applyFont="1" applyAlignment="1">
      <alignment horizontal="right" vertical="center"/>
    </xf>
    <xf numFmtId="9" fontId="27" fillId="0" borderId="0" xfId="6" applyFont="1" applyAlignment="1">
      <alignment horizontal="right" vertical="center"/>
    </xf>
    <xf numFmtId="164" fontId="23" fillId="0" borderId="0" xfId="10" applyNumberFormat="1" applyFont="1" applyAlignment="1">
      <alignment horizontal="right" vertical="center"/>
    </xf>
    <xf numFmtId="9" fontId="0" fillId="0" borderId="0" xfId="6" applyFont="1" applyAlignment="1">
      <alignment horizontal="right"/>
    </xf>
    <xf numFmtId="0" fontId="27" fillId="0" borderId="0" xfId="5" applyFont="1" applyAlignment="1">
      <alignment wrapText="1"/>
    </xf>
    <xf numFmtId="0" fontId="74" fillId="0" borderId="0" xfId="5" applyFont="1" applyAlignment="1">
      <alignment wrapText="1"/>
    </xf>
    <xf numFmtId="0" fontId="72" fillId="0" borderId="0" xfId="5" applyFont="1" applyAlignment="1">
      <alignment horizontal="center" vertical="center"/>
    </xf>
    <xf numFmtId="0" fontId="10" fillId="0" borderId="119" xfId="10" applyNumberFormat="1" applyFont="1" applyBorder="1" applyAlignment="1">
      <alignment horizontal="center" vertical="center" wrapText="1"/>
    </xf>
    <xf numFmtId="0" fontId="10" fillId="0" borderId="120" xfId="5" applyFont="1" applyBorder="1" applyAlignment="1">
      <alignment horizontal="center" vertical="center" wrapText="1"/>
    </xf>
    <xf numFmtId="0" fontId="23" fillId="0" borderId="0" xfId="5" applyFont="1" applyAlignment="1">
      <alignment vertical="center"/>
    </xf>
    <xf numFmtId="0" fontId="10" fillId="33" borderId="5" xfId="5" applyFont="1" applyFill="1" applyBorder="1" applyAlignment="1">
      <alignment vertical="top" wrapText="1"/>
    </xf>
    <xf numFmtId="0" fontId="5" fillId="33" borderId="6" xfId="10" applyNumberFormat="1" applyFont="1" applyFill="1" applyBorder="1" applyAlignment="1">
      <alignment horizontal="center" vertical="top" wrapText="1"/>
    </xf>
    <xf numFmtId="0" fontId="5" fillId="33" borderId="6" xfId="5" applyFill="1" applyBorder="1" applyAlignment="1">
      <alignment horizontal="center" vertical="top" wrapText="1"/>
    </xf>
    <xf numFmtId="0" fontId="5" fillId="33" borderId="6" xfId="5" applyFill="1" applyBorder="1" applyAlignment="1">
      <alignment vertical="top" wrapText="1"/>
    </xf>
    <xf numFmtId="0" fontId="5" fillId="33" borderId="32" xfId="5" applyFill="1" applyBorder="1" applyAlignment="1">
      <alignment vertical="top" wrapText="1"/>
    </xf>
    <xf numFmtId="0" fontId="5" fillId="0" borderId="87" xfId="5" applyBorder="1" applyAlignment="1">
      <alignment vertical="top" wrapText="1"/>
    </xf>
    <xf numFmtId="0" fontId="5" fillId="0" borderId="64" xfId="10" applyNumberFormat="1" applyFont="1" applyBorder="1" applyAlignment="1">
      <alignment horizontal="center" vertical="top" wrapText="1"/>
    </xf>
    <xf numFmtId="0" fontId="5" fillId="0" borderId="89" xfId="5" applyBorder="1" applyAlignment="1">
      <alignment horizontal="center" vertical="top" wrapText="1"/>
    </xf>
    <xf numFmtId="6" fontId="5" fillId="31" borderId="101" xfId="5" applyNumberFormat="1" applyFill="1" applyBorder="1" applyAlignment="1">
      <alignment vertical="top" wrapText="1"/>
    </xf>
    <xf numFmtId="6" fontId="5" fillId="31" borderId="65" xfId="5" applyNumberFormat="1" applyFill="1" applyBorder="1" applyAlignment="1">
      <alignment vertical="top" wrapText="1"/>
    </xf>
    <xf numFmtId="6" fontId="5" fillId="24" borderId="87" xfId="5" applyNumberFormat="1" applyFill="1" applyBorder="1" applyAlignment="1">
      <alignment vertical="top" wrapText="1"/>
    </xf>
    <xf numFmtId="8" fontId="5" fillId="24" borderId="115" xfId="5" applyNumberFormat="1" applyFill="1" applyBorder="1" applyAlignment="1">
      <alignment vertical="top" wrapText="1"/>
    </xf>
    <xf numFmtId="164" fontId="5" fillId="32" borderId="101" xfId="10" applyNumberFormat="1" applyFont="1" applyFill="1" applyBorder="1" applyAlignment="1">
      <alignment vertical="top" wrapText="1"/>
    </xf>
    <xf numFmtId="164" fontId="5" fillId="32" borderId="65" xfId="10" applyNumberFormat="1" applyFont="1" applyFill="1" applyBorder="1" applyAlignment="1">
      <alignment vertical="top" wrapText="1"/>
    </xf>
    <xf numFmtId="164" fontId="81" fillId="32" borderId="101" xfId="10" applyNumberFormat="1" applyFont="1" applyFill="1" applyBorder="1" applyAlignment="1">
      <alignment vertical="center" wrapText="1"/>
    </xf>
    <xf numFmtId="164" fontId="81" fillId="32" borderId="65" xfId="10" applyNumberFormat="1" applyFont="1" applyFill="1" applyBorder="1" applyAlignment="1">
      <alignment vertical="center" wrapText="1"/>
    </xf>
    <xf numFmtId="0" fontId="81" fillId="0" borderId="0" xfId="5" applyFont="1"/>
    <xf numFmtId="0" fontId="20" fillId="0" borderId="87" xfId="5" applyFont="1" applyBorder="1" applyAlignment="1">
      <alignment horizontal="right" vertical="top" wrapText="1"/>
    </xf>
    <xf numFmtId="164" fontId="81" fillId="32" borderId="101" xfId="10" applyNumberFormat="1" applyFont="1" applyFill="1" applyBorder="1" applyAlignment="1">
      <alignment horizontal="center" vertical="center" wrapText="1"/>
    </xf>
    <xf numFmtId="164" fontId="81" fillId="32" borderId="65" xfId="10" applyNumberFormat="1" applyFont="1" applyFill="1" applyBorder="1" applyAlignment="1">
      <alignment horizontal="center" vertical="center" wrapText="1"/>
    </xf>
    <xf numFmtId="0" fontId="5" fillId="32" borderId="101" xfId="5" applyFill="1" applyBorder="1" applyAlignment="1">
      <alignment vertical="top" wrapText="1"/>
    </xf>
    <xf numFmtId="0" fontId="5" fillId="32" borderId="65" xfId="5" applyFill="1" applyBorder="1" applyAlignment="1">
      <alignment vertical="top" wrapText="1"/>
    </xf>
    <xf numFmtId="0" fontId="5" fillId="0" borderId="0" xfId="5" applyAlignment="1">
      <alignment wrapText="1"/>
    </xf>
    <xf numFmtId="0" fontId="5" fillId="0" borderId="114" xfId="5" applyBorder="1" applyAlignment="1">
      <alignment vertical="top" wrapText="1"/>
    </xf>
    <xf numFmtId="6" fontId="5" fillId="31" borderId="101" xfId="5" applyNumberFormat="1" applyFill="1" applyBorder="1" applyAlignment="1">
      <alignment vertical="center" wrapText="1"/>
    </xf>
    <xf numFmtId="6" fontId="5" fillId="31" borderId="65" xfId="5" applyNumberFormat="1" applyFill="1" applyBorder="1" applyAlignment="1">
      <alignment vertical="center" wrapText="1"/>
    </xf>
    <xf numFmtId="6" fontId="5" fillId="24" borderId="87" xfId="5" applyNumberFormat="1" applyFill="1" applyBorder="1" applyAlignment="1">
      <alignment vertical="center" wrapText="1"/>
    </xf>
    <xf numFmtId="8" fontId="5" fillId="24" borderId="115" xfId="5" applyNumberFormat="1" applyFill="1" applyBorder="1" applyAlignment="1">
      <alignment vertical="center" wrapText="1"/>
    </xf>
    <xf numFmtId="0" fontId="5" fillId="32" borderId="100" xfId="5" applyFill="1" applyBorder="1" applyAlignment="1">
      <alignment vertical="top" wrapText="1"/>
    </xf>
    <xf numFmtId="0" fontId="5" fillId="32" borderId="62" xfId="5" applyFill="1" applyBorder="1" applyAlignment="1">
      <alignment vertical="top" wrapText="1"/>
    </xf>
    <xf numFmtId="0" fontId="77" fillId="0" borderId="0" xfId="5" applyFont="1"/>
    <xf numFmtId="0" fontId="5" fillId="0" borderId="108" xfId="5" applyBorder="1" applyAlignment="1">
      <alignment vertical="top" wrapText="1"/>
    </xf>
    <xf numFmtId="0" fontId="5" fillId="32" borderId="78" xfId="5" applyFill="1" applyBorder="1" applyAlignment="1">
      <alignment vertical="top" wrapText="1"/>
    </xf>
    <xf numFmtId="0" fontId="5" fillId="32" borderId="56" xfId="5" applyFill="1" applyBorder="1" applyAlignment="1">
      <alignment vertical="top" wrapText="1"/>
    </xf>
    <xf numFmtId="0" fontId="5" fillId="0" borderId="92" xfId="10" applyNumberFormat="1" applyFont="1" applyBorder="1" applyAlignment="1">
      <alignment horizontal="center" vertical="top" wrapText="1"/>
    </xf>
    <xf numFmtId="0" fontId="5" fillId="0" borderId="93" xfId="5" applyBorder="1" applyAlignment="1">
      <alignment horizontal="center" vertical="top" wrapText="1"/>
    </xf>
    <xf numFmtId="6" fontId="5" fillId="31" borderId="78" xfId="5" applyNumberFormat="1" applyFill="1" applyBorder="1" applyAlignment="1">
      <alignment vertical="top" wrapText="1"/>
    </xf>
    <xf numFmtId="6" fontId="5" fillId="31" borderId="56" xfId="5" applyNumberFormat="1" applyFill="1" applyBorder="1" applyAlignment="1">
      <alignment vertical="top" wrapText="1"/>
    </xf>
    <xf numFmtId="6" fontId="5" fillId="24" borderId="108" xfId="5" applyNumberFormat="1" applyFill="1" applyBorder="1" applyAlignment="1">
      <alignment vertical="top" wrapText="1"/>
    </xf>
    <xf numFmtId="8" fontId="5" fillId="24" borderId="80" xfId="5" applyNumberFormat="1" applyFill="1" applyBorder="1" applyAlignment="1">
      <alignment vertical="top" wrapText="1"/>
    </xf>
    <xf numFmtId="14" fontId="77" fillId="0" borderId="34" xfId="5" applyNumberFormat="1" applyFont="1" applyBorder="1"/>
    <xf numFmtId="14" fontId="5" fillId="0" borderId="0" xfId="5" applyNumberFormat="1"/>
    <xf numFmtId="164" fontId="5" fillId="32" borderId="78" xfId="10" applyNumberFormat="1" applyFont="1" applyFill="1" applyBorder="1" applyAlignment="1">
      <alignment vertical="top" wrapText="1"/>
    </xf>
    <xf numFmtId="164" fontId="5" fillId="32" borderId="56" xfId="10" applyNumberFormat="1" applyFont="1" applyFill="1" applyBorder="1" applyAlignment="1">
      <alignment vertical="top" wrapText="1"/>
    </xf>
    <xf numFmtId="0" fontId="77" fillId="0" borderId="34" xfId="5" applyFont="1" applyBorder="1"/>
    <xf numFmtId="6" fontId="5" fillId="31" borderId="44" xfId="5" applyNumberFormat="1" applyFill="1" applyBorder="1" applyAlignment="1">
      <alignment vertical="top" wrapText="1"/>
    </xf>
    <xf numFmtId="0" fontId="5" fillId="0" borderId="121" xfId="5" applyBorder="1" applyAlignment="1">
      <alignment vertical="top"/>
    </xf>
    <xf numFmtId="0" fontId="5" fillId="0" borderId="122" xfId="5" applyBorder="1"/>
    <xf numFmtId="0" fontId="5" fillId="0" borderId="34" xfId="5" applyBorder="1" applyAlignment="1">
      <alignment vertical="top" wrapText="1"/>
    </xf>
    <xf numFmtId="0" fontId="5" fillId="0" borderId="0" xfId="10" applyNumberFormat="1" applyFont="1" applyFill="1" applyBorder="1" applyAlignment="1">
      <alignment horizontal="center" vertical="top" wrapText="1"/>
    </xf>
    <xf numFmtId="0" fontId="5" fillId="0" borderId="0" xfId="5" applyAlignment="1">
      <alignment horizontal="center" vertical="top" wrapText="1"/>
    </xf>
    <xf numFmtId="8" fontId="5" fillId="0" borderId="0" xfId="5" applyNumberFormat="1" applyAlignment="1">
      <alignment vertical="top" wrapText="1"/>
    </xf>
    <xf numFmtId="0" fontId="5" fillId="0" borderId="33" xfId="5" applyBorder="1" applyAlignment="1">
      <alignment vertical="top" wrapText="1"/>
    </xf>
    <xf numFmtId="8" fontId="5" fillId="33" borderId="6" xfId="5" applyNumberFormat="1" applyFill="1" applyBorder="1" applyAlignment="1">
      <alignment vertical="top" wrapText="1"/>
    </xf>
    <xf numFmtId="0" fontId="5" fillId="32" borderId="116" xfId="5" applyFill="1" applyBorder="1" applyAlignment="1">
      <alignment vertical="top" wrapText="1"/>
    </xf>
    <xf numFmtId="6" fontId="5" fillId="32" borderId="116" xfId="5" applyNumberFormat="1" applyFill="1" applyBorder="1" applyAlignment="1">
      <alignment vertical="top" wrapText="1"/>
    </xf>
    <xf numFmtId="6" fontId="5" fillId="32" borderId="65" xfId="5" applyNumberFormat="1" applyFill="1" applyBorder="1" applyAlignment="1">
      <alignment vertical="top" wrapText="1"/>
    </xf>
    <xf numFmtId="0" fontId="5" fillId="0" borderId="89" xfId="5" applyBorder="1" applyAlignment="1">
      <alignment horizontal="center"/>
    </xf>
    <xf numFmtId="166" fontId="5" fillId="32" borderId="116" xfId="5" applyNumberFormat="1" applyFill="1" applyBorder="1" applyAlignment="1">
      <alignment vertical="top" wrapText="1"/>
    </xf>
    <xf numFmtId="166" fontId="5" fillId="32" borderId="65" xfId="5" applyNumberFormat="1" applyFill="1" applyBorder="1" applyAlignment="1">
      <alignment vertical="top" wrapText="1"/>
    </xf>
    <xf numFmtId="0" fontId="5" fillId="0" borderId="105" xfId="5" applyBorder="1" applyAlignment="1">
      <alignment vertical="top" wrapText="1"/>
    </xf>
    <xf numFmtId="0" fontId="5" fillId="0" borderId="43" xfId="10" applyNumberFormat="1" applyFont="1" applyBorder="1" applyAlignment="1">
      <alignment horizontal="center" vertical="top" wrapText="1"/>
    </xf>
    <xf numFmtId="0" fontId="5" fillId="0" borderId="129" xfId="5" applyBorder="1" applyAlignment="1">
      <alignment horizontal="center" vertical="top" wrapText="1"/>
    </xf>
    <xf numFmtId="6" fontId="5" fillId="31" borderId="41" xfId="5" applyNumberFormat="1" applyFill="1" applyBorder="1" applyAlignment="1">
      <alignment vertical="top" wrapText="1"/>
    </xf>
    <xf numFmtId="6" fontId="5" fillId="24" borderId="42" xfId="5" applyNumberFormat="1" applyFill="1" applyBorder="1" applyAlignment="1">
      <alignment vertical="top" wrapText="1"/>
    </xf>
    <xf numFmtId="8" fontId="5" fillId="24" borderId="46" xfId="5" applyNumberFormat="1" applyFill="1" applyBorder="1" applyAlignment="1">
      <alignment vertical="top" wrapText="1"/>
    </xf>
    <xf numFmtId="166" fontId="5" fillId="32" borderId="41" xfId="5" applyNumberFormat="1" applyFill="1" applyBorder="1" applyAlignment="1">
      <alignment vertical="top" wrapText="1"/>
    </xf>
    <xf numFmtId="166" fontId="5" fillId="32" borderId="44" xfId="5" applyNumberFormat="1" applyFill="1" applyBorder="1" applyAlignment="1">
      <alignment vertical="top" wrapText="1"/>
    </xf>
    <xf numFmtId="0" fontId="5" fillId="0" borderId="0" xfId="10" applyNumberFormat="1" applyFont="1" applyBorder="1" applyAlignment="1">
      <alignment horizontal="center" vertical="top" wrapText="1"/>
    </xf>
    <xf numFmtId="0" fontId="82" fillId="0" borderId="0" xfId="5" applyFont="1" applyAlignment="1">
      <alignment vertical="top" wrapText="1"/>
    </xf>
    <xf numFmtId="0" fontId="5" fillId="0" borderId="87" xfId="5" applyBorder="1" applyAlignment="1">
      <alignment vertical="center" wrapText="1"/>
    </xf>
    <xf numFmtId="0" fontId="5" fillId="0" borderId="64" xfId="10" applyNumberFormat="1" applyFont="1" applyBorder="1" applyAlignment="1">
      <alignment horizontal="center" vertical="center" wrapText="1"/>
    </xf>
    <xf numFmtId="0" fontId="5" fillId="0" borderId="89" xfId="5" applyBorder="1" applyAlignment="1">
      <alignment horizontal="center" vertical="center" wrapText="1"/>
    </xf>
    <xf numFmtId="8" fontId="5" fillId="32" borderId="116" xfId="5" applyNumberFormat="1" applyFill="1" applyBorder="1" applyAlignment="1">
      <alignment vertical="center" wrapText="1"/>
    </xf>
    <xf numFmtId="6" fontId="5" fillId="32" borderId="65" xfId="5" applyNumberFormat="1" applyFill="1" applyBorder="1" applyAlignment="1">
      <alignment vertical="center" wrapText="1"/>
    </xf>
    <xf numFmtId="0" fontId="30" fillId="0" borderId="0" xfId="5" applyFont="1" applyAlignment="1">
      <alignment vertical="center" textRotation="90" wrapText="1"/>
    </xf>
    <xf numFmtId="8" fontId="5" fillId="32" borderId="116" xfId="5" applyNumberFormat="1" applyFill="1" applyBorder="1" applyAlignment="1">
      <alignment vertical="top" wrapText="1"/>
    </xf>
    <xf numFmtId="0" fontId="5" fillId="31" borderId="101" xfId="5" applyFill="1" applyBorder="1" applyAlignment="1">
      <alignment vertical="top" wrapText="1"/>
    </xf>
    <xf numFmtId="0" fontId="5" fillId="31" borderId="65" xfId="5" applyFill="1" applyBorder="1" applyAlignment="1">
      <alignment vertical="top" wrapText="1"/>
    </xf>
    <xf numFmtId="0" fontId="5" fillId="24" borderId="87" xfId="5" applyFill="1" applyBorder="1" applyAlignment="1">
      <alignment vertical="top" wrapText="1"/>
    </xf>
    <xf numFmtId="0" fontId="5" fillId="0" borderId="42" xfId="5" applyBorder="1" applyAlignment="1">
      <alignment vertical="top" wrapText="1"/>
    </xf>
    <xf numFmtId="8" fontId="5" fillId="32" borderId="130" xfId="5" applyNumberFormat="1" applyFill="1" applyBorder="1" applyAlignment="1">
      <alignment vertical="top" wrapText="1"/>
    </xf>
    <xf numFmtId="0" fontId="68" fillId="0" borderId="0" xfId="5" applyFont="1"/>
    <xf numFmtId="0" fontId="0" fillId="0" borderId="0" xfId="10" applyNumberFormat="1" applyFont="1" applyAlignment="1">
      <alignment horizontal="center"/>
    </xf>
    <xf numFmtId="0" fontId="5" fillId="0" borderId="0" xfId="5" applyAlignment="1">
      <alignment horizontal="center"/>
    </xf>
    <xf numFmtId="6" fontId="5" fillId="0" borderId="0" xfId="5" applyNumberFormat="1"/>
    <xf numFmtId="164" fontId="83" fillId="0" borderId="0" xfId="10" applyNumberFormat="1" applyFont="1" applyFill="1" applyAlignment="1">
      <alignment horizontal="center" vertical="center" wrapText="1"/>
    </xf>
    <xf numFmtId="0" fontId="0" fillId="0" borderId="0" xfId="10" applyNumberFormat="1" applyFont="1" applyFill="1" applyAlignment="1">
      <alignment horizontal="center"/>
    </xf>
    <xf numFmtId="0" fontId="84" fillId="0" borderId="0" xfId="11" applyFont="1" applyAlignment="1">
      <alignment vertical="center"/>
    </xf>
    <xf numFmtId="0" fontId="85" fillId="0" borderId="0" xfId="5" applyFont="1" applyAlignment="1">
      <alignment vertical="center"/>
    </xf>
    <xf numFmtId="0" fontId="86" fillId="0" borderId="0" xfId="11" applyFont="1" applyAlignment="1">
      <alignment horizontal="left" vertical="center"/>
    </xf>
    <xf numFmtId="9" fontId="86" fillId="0" borderId="0" xfId="11" applyNumberFormat="1" applyFont="1" applyAlignment="1">
      <alignment horizontal="center" vertical="center"/>
    </xf>
    <xf numFmtId="2" fontId="84" fillId="0" borderId="0" xfId="11" applyNumberFormat="1" applyFont="1" applyAlignment="1">
      <alignment horizontal="center" vertical="center"/>
    </xf>
    <xf numFmtId="0" fontId="84" fillId="0" borderId="0" xfId="11" applyFont="1" applyAlignment="1">
      <alignment horizontal="center" vertical="center"/>
    </xf>
    <xf numFmtId="0" fontId="84" fillId="0" borderId="0" xfId="11" applyFont="1" applyAlignment="1">
      <alignment horizontal="left" vertical="center"/>
    </xf>
    <xf numFmtId="168" fontId="84" fillId="0" borderId="0" xfId="11" applyNumberFormat="1" applyFont="1" applyAlignment="1">
      <alignment horizontal="center" vertical="center"/>
    </xf>
    <xf numFmtId="0" fontId="87" fillId="0" borderId="0" xfId="11" applyFont="1" applyAlignment="1">
      <alignment horizontal="left" vertical="center"/>
    </xf>
    <xf numFmtId="10" fontId="84" fillId="0" borderId="0" xfId="11" applyNumberFormat="1" applyFont="1" applyAlignment="1">
      <alignment horizontal="center" vertical="center"/>
    </xf>
    <xf numFmtId="0" fontId="87" fillId="0" borderId="0" xfId="11" applyFont="1" applyAlignment="1">
      <alignment vertical="center"/>
    </xf>
    <xf numFmtId="0" fontId="88" fillId="0" borderId="0" xfId="11" applyFont="1" applyAlignment="1">
      <alignment horizontal="left" vertical="center"/>
    </xf>
    <xf numFmtId="0" fontId="89" fillId="0" borderId="0" xfId="11" applyFont="1" applyAlignment="1">
      <alignment vertical="center"/>
    </xf>
    <xf numFmtId="10" fontId="89" fillId="0" borderId="0" xfId="11" applyNumberFormat="1" applyFont="1" applyAlignment="1">
      <alignment horizontal="center" vertical="center"/>
    </xf>
    <xf numFmtId="0" fontId="90" fillId="0" borderId="0" xfId="11" applyFont="1" applyAlignment="1">
      <alignment horizontal="left" vertical="center"/>
    </xf>
    <xf numFmtId="2" fontId="88" fillId="0" borderId="0" xfId="11" applyNumberFormat="1" applyFont="1" applyAlignment="1">
      <alignment horizontal="left" vertical="center"/>
    </xf>
    <xf numFmtId="168" fontId="91" fillId="0" borderId="0" xfId="11" applyNumberFormat="1" applyFont="1" applyAlignment="1">
      <alignment horizontal="center" vertical="center"/>
    </xf>
    <xf numFmtId="2" fontId="86" fillId="0" borderId="0" xfId="11" applyNumberFormat="1" applyFont="1" applyAlignment="1">
      <alignment vertical="center"/>
    </xf>
    <xf numFmtId="10" fontId="88" fillId="0" borderId="0" xfId="11" applyNumberFormat="1" applyFont="1" applyAlignment="1" applyProtection="1">
      <alignment vertical="center"/>
      <protection locked="0"/>
    </xf>
    <xf numFmtId="2" fontId="92" fillId="0" borderId="0" xfId="11" applyNumberFormat="1" applyFont="1" applyAlignment="1" applyProtection="1">
      <alignment horizontal="center" vertical="center"/>
      <protection locked="0"/>
    </xf>
    <xf numFmtId="2" fontId="84" fillId="0" borderId="0" xfId="11" applyNumberFormat="1" applyFont="1" applyAlignment="1" applyProtection="1">
      <alignment horizontal="center" vertical="center"/>
      <protection locked="0"/>
    </xf>
    <xf numFmtId="2" fontId="91" fillId="0" borderId="0" xfId="11" applyNumberFormat="1" applyFont="1" applyAlignment="1">
      <alignment vertical="center"/>
    </xf>
    <xf numFmtId="2" fontId="88" fillId="0" borderId="0" xfId="11" applyNumberFormat="1" applyFont="1" applyAlignment="1">
      <alignment vertical="center"/>
    </xf>
    <xf numFmtId="2" fontId="84" fillId="0" borderId="0" xfId="11" applyNumberFormat="1" applyFont="1" applyAlignment="1">
      <alignment vertical="center"/>
    </xf>
    <xf numFmtId="168" fontId="91" fillId="0" borderId="0" xfId="11" applyNumberFormat="1" applyFont="1" applyAlignment="1">
      <alignment vertical="center"/>
    </xf>
    <xf numFmtId="168" fontId="84" fillId="0" borderId="0" xfId="11" applyNumberFormat="1" applyFont="1" applyAlignment="1">
      <alignment vertical="center"/>
    </xf>
    <xf numFmtId="0" fontId="85" fillId="0" borderId="34" xfId="5" applyFont="1" applyBorder="1" applyAlignment="1">
      <alignment vertical="center" wrapText="1"/>
    </xf>
    <xf numFmtId="169" fontId="94" fillId="35" borderId="139" xfId="5" applyNumberFormat="1" applyFont="1" applyFill="1" applyBorder="1" applyAlignment="1">
      <alignment horizontal="center" vertical="center" wrapText="1"/>
    </xf>
    <xf numFmtId="169" fontId="94" fillId="35" borderId="140" xfId="5" applyNumberFormat="1" applyFont="1" applyFill="1" applyBorder="1" applyAlignment="1">
      <alignment horizontal="center" vertical="center" wrapText="1"/>
    </xf>
    <xf numFmtId="1" fontId="84" fillId="0" borderId="25" xfId="11" applyNumberFormat="1" applyFont="1" applyBorder="1" applyAlignment="1">
      <alignment horizontal="center" vertical="center"/>
    </xf>
    <xf numFmtId="2" fontId="95" fillId="36" borderId="25" xfId="11" applyNumberFormat="1" applyFont="1" applyFill="1" applyBorder="1" applyAlignment="1">
      <alignment horizontal="center" vertical="center"/>
    </xf>
    <xf numFmtId="2" fontId="85" fillId="37" borderId="25" xfId="11" applyNumberFormat="1" applyFont="1" applyFill="1" applyBorder="1" applyAlignment="1">
      <alignment horizontal="right" vertical="center"/>
    </xf>
    <xf numFmtId="4" fontId="84" fillId="0" borderId="2" xfId="12" applyNumberFormat="1" applyFont="1" applyBorder="1" applyAlignment="1" applyProtection="1">
      <alignment horizontal="right" vertical="center"/>
      <protection locked="0"/>
    </xf>
    <xf numFmtId="2" fontId="85" fillId="37" borderId="1" xfId="11" applyNumberFormat="1" applyFont="1" applyFill="1" applyBorder="1" applyAlignment="1">
      <alignment horizontal="right" vertical="center"/>
    </xf>
    <xf numFmtId="2" fontId="85" fillId="38" borderId="1" xfId="11" applyNumberFormat="1" applyFont="1" applyFill="1" applyBorder="1" applyAlignment="1">
      <alignment horizontal="right" vertical="center"/>
    </xf>
    <xf numFmtId="10" fontId="85" fillId="0" borderId="25" xfId="11" applyNumberFormat="1" applyFont="1" applyBorder="1" applyAlignment="1">
      <alignment vertical="center"/>
    </xf>
    <xf numFmtId="2" fontId="85" fillId="0" borderId="30" xfId="5" applyNumberFormat="1" applyFont="1" applyBorder="1" applyAlignment="1">
      <alignment vertical="center"/>
    </xf>
    <xf numFmtId="1" fontId="84" fillId="0" borderId="30" xfId="11" applyNumberFormat="1" applyFont="1" applyBorder="1" applyAlignment="1">
      <alignment horizontal="center" vertical="center"/>
    </xf>
    <xf numFmtId="2" fontId="95" fillId="36" borderId="30" xfId="11" applyNumberFormat="1" applyFont="1" applyFill="1" applyBorder="1" applyAlignment="1">
      <alignment horizontal="center" vertical="center"/>
    </xf>
    <xf numFmtId="2" fontId="85" fillId="37" borderId="30" xfId="11" applyNumberFormat="1" applyFont="1" applyFill="1" applyBorder="1" applyAlignment="1">
      <alignment horizontal="right" vertical="center"/>
    </xf>
    <xf numFmtId="4" fontId="84" fillId="0" borderId="33" xfId="12" applyNumberFormat="1" applyFont="1" applyBorder="1" applyAlignment="1" applyProtection="1">
      <alignment horizontal="right" vertical="center"/>
      <protection locked="0"/>
    </xf>
    <xf numFmtId="2" fontId="85" fillId="39" borderId="34" xfId="11" applyNumberFormat="1" applyFont="1" applyFill="1" applyBorder="1" applyAlignment="1">
      <alignment horizontal="right" vertical="center"/>
    </xf>
    <xf numFmtId="2" fontId="85" fillId="38" borderId="34" xfId="11" applyNumberFormat="1" applyFont="1" applyFill="1" applyBorder="1" applyAlignment="1">
      <alignment horizontal="right" vertical="center"/>
    </xf>
    <xf numFmtId="10" fontId="85" fillId="0" borderId="30" xfId="11" applyNumberFormat="1" applyFont="1" applyBorder="1" applyAlignment="1">
      <alignment vertical="center"/>
    </xf>
    <xf numFmtId="0" fontId="96" fillId="0" borderId="0" xfId="5" applyFont="1" applyAlignment="1">
      <alignment vertical="center"/>
    </xf>
    <xf numFmtId="2" fontId="95" fillId="36" borderId="31" xfId="11" applyNumberFormat="1" applyFont="1" applyFill="1" applyBorder="1" applyAlignment="1">
      <alignment horizontal="center" vertical="center"/>
    </xf>
    <xf numFmtId="2" fontId="85" fillId="37" borderId="31" xfId="11" applyNumberFormat="1" applyFont="1" applyFill="1" applyBorder="1" applyAlignment="1">
      <alignment horizontal="right" vertical="center"/>
    </xf>
    <xf numFmtId="4" fontId="84" fillId="0" borderId="4" xfId="12" applyNumberFormat="1" applyFont="1" applyBorder="1" applyAlignment="1" applyProtection="1">
      <alignment horizontal="right" vertical="center"/>
      <protection locked="0"/>
    </xf>
    <xf numFmtId="2" fontId="85" fillId="39" borderId="3" xfId="11" applyNumberFormat="1" applyFont="1" applyFill="1" applyBorder="1" applyAlignment="1">
      <alignment horizontal="right" vertical="center"/>
    </xf>
    <xf numFmtId="2" fontId="85" fillId="38" borderId="3" xfId="11" applyNumberFormat="1" applyFont="1" applyFill="1" applyBorder="1" applyAlignment="1">
      <alignment horizontal="right" vertical="center"/>
    </xf>
    <xf numFmtId="10" fontId="85" fillId="0" borderId="31" xfId="11" applyNumberFormat="1" applyFont="1" applyBorder="1" applyAlignment="1">
      <alignment vertical="center"/>
    </xf>
    <xf numFmtId="2" fontId="85" fillId="0" borderId="31" xfId="5" applyNumberFormat="1" applyFont="1" applyBorder="1" applyAlignment="1">
      <alignment vertical="center"/>
    </xf>
    <xf numFmtId="168" fontId="95" fillId="36" borderId="30" xfId="11" applyNumberFormat="1" applyFont="1" applyFill="1" applyBorder="1" applyAlignment="1">
      <alignment horizontal="center" vertical="center"/>
    </xf>
    <xf numFmtId="168" fontId="95" fillId="36" borderId="25" xfId="11" applyNumberFormat="1" applyFont="1" applyFill="1" applyBorder="1" applyAlignment="1">
      <alignment horizontal="center" vertical="center"/>
    </xf>
    <xf numFmtId="2" fontId="85" fillId="39" borderId="1" xfId="11" applyNumberFormat="1" applyFont="1" applyFill="1" applyBorder="1" applyAlignment="1">
      <alignment horizontal="right" vertical="center"/>
    </xf>
    <xf numFmtId="1" fontId="84" fillId="0" borderId="31" xfId="11" applyNumberFormat="1" applyFont="1" applyBorder="1" applyAlignment="1">
      <alignment horizontal="center" vertical="center"/>
    </xf>
    <xf numFmtId="168" fontId="95" fillId="36" borderId="31" xfId="11" applyNumberFormat="1" applyFont="1" applyFill="1" applyBorder="1" applyAlignment="1">
      <alignment horizontal="center" vertical="center"/>
    </xf>
    <xf numFmtId="4" fontId="84" fillId="5" borderId="2" xfId="12" applyNumberFormat="1" applyFont="1" applyFill="1" applyBorder="1" applyAlignment="1" applyProtection="1">
      <alignment horizontal="right" vertical="center"/>
      <protection locked="0"/>
    </xf>
    <xf numFmtId="10" fontId="85" fillId="0" borderId="0" xfId="11" applyNumberFormat="1" applyFont="1" applyAlignment="1">
      <alignment vertical="center"/>
    </xf>
    <xf numFmtId="2" fontId="85" fillId="40" borderId="30" xfId="5" applyNumberFormat="1" applyFont="1" applyFill="1" applyBorder="1" applyAlignment="1">
      <alignment vertical="center"/>
    </xf>
    <xf numFmtId="4" fontId="84" fillId="5" borderId="33" xfId="12" applyNumberFormat="1" applyFont="1" applyFill="1" applyBorder="1" applyAlignment="1" applyProtection="1">
      <alignment horizontal="right" vertical="center"/>
      <protection locked="0"/>
    </xf>
    <xf numFmtId="10" fontId="85" fillId="0" borderId="33" xfId="11" applyNumberFormat="1" applyFont="1" applyBorder="1" applyAlignment="1">
      <alignment vertical="center"/>
    </xf>
    <xf numFmtId="4" fontId="84" fillId="0" borderId="31" xfId="12" applyNumberFormat="1" applyFont="1" applyBorder="1" applyAlignment="1" applyProtection="1">
      <alignment horizontal="right" vertical="center"/>
      <protection locked="0"/>
    </xf>
    <xf numFmtId="4" fontId="84" fillId="5" borderId="4" xfId="12" applyNumberFormat="1" applyFont="1" applyFill="1" applyBorder="1" applyAlignment="1" applyProtection="1">
      <alignment horizontal="right" vertical="center"/>
      <protection locked="0"/>
    </xf>
    <xf numFmtId="10" fontId="85" fillId="0" borderId="29" xfId="11" applyNumberFormat="1" applyFont="1" applyBorder="1" applyAlignment="1">
      <alignment vertical="center"/>
    </xf>
    <xf numFmtId="2" fontId="85" fillId="40" borderId="31" xfId="5" applyNumberFormat="1" applyFont="1" applyFill="1" applyBorder="1" applyAlignment="1">
      <alignment vertical="center"/>
    </xf>
    <xf numFmtId="0" fontId="85" fillId="40" borderId="0" xfId="5" applyFont="1" applyFill="1" applyAlignment="1">
      <alignment vertical="center"/>
    </xf>
    <xf numFmtId="4" fontId="84" fillId="0" borderId="30" xfId="12" applyNumberFormat="1" applyFont="1" applyBorder="1" applyAlignment="1" applyProtection="1">
      <alignment horizontal="right" vertical="center"/>
      <protection locked="0"/>
    </xf>
    <xf numFmtId="0" fontId="84" fillId="40" borderId="35" xfId="11" applyFont="1" applyFill="1" applyBorder="1" applyAlignment="1">
      <alignment horizontal="center" vertical="center" wrapText="1"/>
    </xf>
    <xf numFmtId="1" fontId="84" fillId="0" borderId="123" xfId="11" applyNumberFormat="1" applyFont="1" applyBorder="1" applyAlignment="1">
      <alignment horizontal="center" vertical="center"/>
    </xf>
    <xf numFmtId="2" fontId="95" fillId="36" borderId="123" xfId="11" applyNumberFormat="1" applyFont="1" applyFill="1" applyBorder="1" applyAlignment="1">
      <alignment horizontal="center" vertical="center"/>
    </xf>
    <xf numFmtId="168" fontId="95" fillId="36" borderId="36" xfId="11" applyNumberFormat="1" applyFont="1" applyFill="1" applyBorder="1" applyAlignment="1">
      <alignment horizontal="center" vertical="center"/>
    </xf>
    <xf numFmtId="2" fontId="85" fillId="37" borderId="123" xfId="11" applyNumberFormat="1" applyFont="1" applyFill="1" applyBorder="1" applyAlignment="1">
      <alignment horizontal="right" vertical="center"/>
    </xf>
    <xf numFmtId="4" fontId="84" fillId="0" borderId="36" xfId="12" applyNumberFormat="1" applyFont="1" applyBorder="1" applyAlignment="1" applyProtection="1">
      <alignment horizontal="right" vertical="center"/>
      <protection locked="0"/>
    </xf>
    <xf numFmtId="2" fontId="85" fillId="39" borderId="35" xfId="11" applyNumberFormat="1" applyFont="1" applyFill="1" applyBorder="1" applyAlignment="1">
      <alignment horizontal="right" vertical="center"/>
    </xf>
    <xf numFmtId="4" fontId="84" fillId="0" borderId="37" xfId="12" applyNumberFormat="1" applyFont="1" applyBorder="1" applyAlignment="1" applyProtection="1">
      <alignment horizontal="right" vertical="center"/>
      <protection locked="0"/>
    </xf>
    <xf numFmtId="10" fontId="85" fillId="0" borderId="123" xfId="11" applyNumberFormat="1" applyFont="1" applyBorder="1" applyAlignment="1">
      <alignment vertical="center"/>
    </xf>
    <xf numFmtId="2" fontId="85" fillId="40" borderId="37" xfId="5" applyNumberFormat="1" applyFont="1" applyFill="1" applyBorder="1" applyAlignment="1">
      <alignment vertical="center"/>
    </xf>
    <xf numFmtId="0" fontId="84" fillId="40" borderId="123" xfId="11" applyFont="1" applyFill="1" applyBorder="1" applyAlignment="1">
      <alignment horizontal="center" vertical="center" wrapText="1"/>
    </xf>
    <xf numFmtId="0" fontId="90" fillId="0" borderId="0" xfId="11" applyFont="1" applyAlignment="1">
      <alignment vertical="center"/>
    </xf>
    <xf numFmtId="2" fontId="85" fillId="41" borderId="0" xfId="11" applyNumberFormat="1" applyFont="1" applyFill="1" applyAlignment="1">
      <alignment horizontal="right" vertical="center"/>
    </xf>
    <xf numFmtId="2" fontId="92" fillId="40" borderId="0" xfId="11" applyNumberFormat="1" applyFont="1" applyFill="1" applyAlignment="1">
      <alignment horizontal="right" vertical="center"/>
    </xf>
    <xf numFmtId="2" fontId="85" fillId="40" borderId="0" xfId="11" applyNumberFormat="1" applyFont="1" applyFill="1" applyAlignment="1">
      <alignment horizontal="right" vertical="center"/>
    </xf>
    <xf numFmtId="4" fontId="84" fillId="40" borderId="0" xfId="12" applyNumberFormat="1" applyFont="1" applyFill="1" applyAlignment="1" applyProtection="1">
      <alignment horizontal="right" vertical="center"/>
      <protection locked="0"/>
    </xf>
    <xf numFmtId="10" fontId="85" fillId="40" borderId="0" xfId="11" applyNumberFormat="1" applyFont="1" applyFill="1" applyAlignment="1">
      <alignment vertical="center"/>
    </xf>
    <xf numFmtId="168" fontId="95" fillId="36" borderId="34" xfId="11" applyNumberFormat="1" applyFont="1" applyFill="1" applyBorder="1" applyAlignment="1">
      <alignment horizontal="center" vertical="center"/>
    </xf>
    <xf numFmtId="2" fontId="95" fillId="42" borderId="25" xfId="11" applyNumberFormat="1" applyFont="1" applyFill="1" applyBorder="1" applyAlignment="1">
      <alignment horizontal="center" vertical="center"/>
    </xf>
    <xf numFmtId="168" fontId="95" fillId="42" borderId="1" xfId="11" applyNumberFormat="1" applyFont="1" applyFill="1" applyBorder="1" applyAlignment="1">
      <alignment horizontal="center" vertical="center"/>
    </xf>
    <xf numFmtId="10" fontId="85" fillId="0" borderId="24" xfId="11" applyNumberFormat="1" applyFont="1" applyBorder="1" applyAlignment="1">
      <alignment vertical="center"/>
    </xf>
    <xf numFmtId="4" fontId="84" fillId="0" borderId="25" xfId="12" applyNumberFormat="1" applyFont="1" applyBorder="1" applyAlignment="1" applyProtection="1">
      <alignment horizontal="right" vertical="center"/>
      <protection locked="0"/>
    </xf>
    <xf numFmtId="2" fontId="85" fillId="0" borderId="25" xfId="5" applyNumberFormat="1" applyFont="1" applyBorder="1" applyAlignment="1">
      <alignment vertical="center"/>
    </xf>
    <xf numFmtId="0" fontId="85" fillId="0" borderId="34" xfId="5" applyFont="1" applyBorder="1" applyAlignment="1">
      <alignment vertical="center"/>
    </xf>
    <xf numFmtId="2" fontId="95" fillId="42" borderId="31" xfId="11" applyNumberFormat="1" applyFont="1" applyFill="1" applyBorder="1" applyAlignment="1">
      <alignment horizontal="center" vertical="center"/>
    </xf>
    <xf numFmtId="168" fontId="95" fillId="42" borderId="3" xfId="11" applyNumberFormat="1" applyFont="1" applyFill="1" applyBorder="1" applyAlignment="1">
      <alignment horizontal="center" vertical="center"/>
    </xf>
    <xf numFmtId="2" fontId="85" fillId="39" borderId="0" xfId="11" applyNumberFormat="1" applyFont="1" applyFill="1" applyAlignment="1">
      <alignment horizontal="right" vertical="center"/>
    </xf>
    <xf numFmtId="2" fontId="84" fillId="5" borderId="0" xfId="11" applyNumberFormat="1" applyFont="1" applyFill="1" applyAlignment="1">
      <alignment horizontal="right" vertical="center"/>
    </xf>
    <xf numFmtId="2" fontId="85" fillId="39" borderId="29" xfId="11" applyNumberFormat="1" applyFont="1" applyFill="1" applyBorder="1" applyAlignment="1">
      <alignment horizontal="right" vertical="center"/>
    </xf>
    <xf numFmtId="2" fontId="95" fillId="36" borderId="1" xfId="11" applyNumberFormat="1" applyFont="1" applyFill="1" applyBorder="1" applyAlignment="1">
      <alignment horizontal="center" vertical="center"/>
    </xf>
    <xf numFmtId="2" fontId="95" fillId="36" borderId="34" xfId="11" applyNumberFormat="1" applyFont="1" applyFill="1" applyBorder="1" applyAlignment="1">
      <alignment horizontal="center" vertical="center"/>
    </xf>
    <xf numFmtId="2" fontId="95" fillId="36" borderId="3" xfId="11" applyNumberFormat="1" applyFont="1" applyFill="1" applyBorder="1" applyAlignment="1">
      <alignment horizontal="center" vertical="center"/>
    </xf>
    <xf numFmtId="2" fontId="95" fillId="42" borderId="1" xfId="11" applyNumberFormat="1" applyFont="1" applyFill="1" applyBorder="1" applyAlignment="1">
      <alignment horizontal="center" vertical="center"/>
    </xf>
    <xf numFmtId="2" fontId="95" fillId="42" borderId="30" xfId="11" applyNumberFormat="1" applyFont="1" applyFill="1" applyBorder="1" applyAlignment="1">
      <alignment horizontal="center" vertical="center"/>
    </xf>
    <xf numFmtId="2" fontId="95" fillId="42" borderId="34" xfId="11" applyNumberFormat="1" applyFont="1" applyFill="1" applyBorder="1" applyAlignment="1">
      <alignment horizontal="center" vertical="center"/>
    </xf>
    <xf numFmtId="2" fontId="95" fillId="42" borderId="3" xfId="11" applyNumberFormat="1" applyFont="1" applyFill="1" applyBorder="1" applyAlignment="1">
      <alignment horizontal="center" vertical="center"/>
    </xf>
    <xf numFmtId="2" fontId="85" fillId="37" borderId="3" xfId="11" applyNumberFormat="1" applyFont="1" applyFill="1" applyBorder="1" applyAlignment="1">
      <alignment horizontal="right" vertical="center"/>
    </xf>
    <xf numFmtId="2" fontId="85" fillId="0" borderId="34" xfId="5" applyNumberFormat="1" applyFont="1" applyBorder="1" applyAlignment="1">
      <alignment vertical="center"/>
    </xf>
    <xf numFmtId="2" fontId="95" fillId="42" borderId="24" xfId="11" applyNumberFormat="1" applyFont="1" applyFill="1" applyBorder="1" applyAlignment="1">
      <alignment horizontal="center" vertical="center"/>
    </xf>
    <xf numFmtId="2" fontId="85" fillId="0" borderId="24" xfId="11" applyNumberFormat="1" applyFont="1" applyBorder="1" applyAlignment="1">
      <alignment vertical="center"/>
    </xf>
    <xf numFmtId="2" fontId="89" fillId="0" borderId="34" xfId="5" applyNumberFormat="1" applyFont="1" applyBorder="1" applyAlignment="1">
      <alignment vertical="center"/>
    </xf>
    <xf numFmtId="2" fontId="95" fillId="42" borderId="29" xfId="11" applyNumberFormat="1" applyFont="1" applyFill="1" applyBorder="1" applyAlignment="1">
      <alignment horizontal="center" vertical="center"/>
    </xf>
    <xf numFmtId="2" fontId="85" fillId="0" borderId="29" xfId="11" applyNumberFormat="1" applyFont="1" applyBorder="1" applyAlignment="1">
      <alignment vertical="center"/>
    </xf>
    <xf numFmtId="2" fontId="95" fillId="42" borderId="0" xfId="11" applyNumberFormat="1" applyFont="1" applyFill="1" applyAlignment="1">
      <alignment horizontal="center" vertical="center"/>
    </xf>
    <xf numFmtId="2" fontId="85" fillId="37" borderId="34" xfId="11" applyNumberFormat="1" applyFont="1" applyFill="1" applyBorder="1" applyAlignment="1">
      <alignment horizontal="right" vertical="center"/>
    </xf>
    <xf numFmtId="2" fontId="5" fillId="0" borderId="0" xfId="5" applyNumberFormat="1" applyAlignment="1">
      <alignment horizontal="center"/>
    </xf>
    <xf numFmtId="2" fontId="84" fillId="5" borderId="2" xfId="11" applyNumberFormat="1" applyFont="1" applyFill="1" applyBorder="1" applyAlignment="1">
      <alignment horizontal="right" vertical="center"/>
    </xf>
    <xf numFmtId="2" fontId="84" fillId="5" borderId="33" xfId="11" applyNumberFormat="1" applyFont="1" applyFill="1" applyBorder="1" applyAlignment="1">
      <alignment horizontal="right" vertical="center"/>
    </xf>
    <xf numFmtId="2" fontId="84" fillId="0" borderId="33" xfId="11" applyNumberFormat="1" applyFont="1" applyBorder="1" applyAlignment="1">
      <alignment horizontal="right" vertical="center"/>
    </xf>
    <xf numFmtId="2" fontId="84" fillId="0" borderId="4" xfId="11" applyNumberFormat="1" applyFont="1" applyBorder="1" applyAlignment="1">
      <alignment horizontal="right" vertical="center"/>
    </xf>
    <xf numFmtId="2" fontId="84" fillId="40" borderId="0" xfId="11" applyNumberFormat="1" applyFont="1" applyFill="1" applyAlignment="1">
      <alignment vertical="center"/>
    </xf>
    <xf numFmtId="1" fontId="84" fillId="40" borderId="0" xfId="11" applyNumberFormat="1" applyFont="1" applyFill="1" applyAlignment="1">
      <alignment horizontal="center" vertical="center"/>
    </xf>
    <xf numFmtId="2" fontId="95" fillId="36" borderId="0" xfId="11" applyNumberFormat="1" applyFont="1" applyFill="1" applyAlignment="1">
      <alignment horizontal="center" vertical="center"/>
    </xf>
    <xf numFmtId="168" fontId="95" fillId="36" borderId="1" xfId="11" applyNumberFormat="1" applyFont="1" applyFill="1" applyBorder="1" applyAlignment="1">
      <alignment horizontal="center" vertical="center"/>
    </xf>
    <xf numFmtId="2" fontId="85" fillId="0" borderId="2" xfId="5" applyNumberFormat="1" applyFont="1" applyBorder="1" applyAlignment="1">
      <alignment vertical="center"/>
    </xf>
    <xf numFmtId="2" fontId="85" fillId="0" borderId="33" xfId="5" applyNumberFormat="1" applyFont="1" applyBorder="1" applyAlignment="1">
      <alignment vertical="center"/>
    </xf>
    <xf numFmtId="168" fontId="95" fillId="36" borderId="3" xfId="11" applyNumberFormat="1" applyFont="1" applyFill="1" applyBorder="1" applyAlignment="1">
      <alignment horizontal="center" vertical="center"/>
    </xf>
    <xf numFmtId="1" fontId="95" fillId="36" borderId="1" xfId="11" applyNumberFormat="1" applyFont="1" applyFill="1" applyBorder="1" applyAlignment="1">
      <alignment horizontal="center" vertical="center"/>
    </xf>
    <xf numFmtId="1" fontId="95" fillId="36" borderId="34" xfId="11" applyNumberFormat="1" applyFont="1" applyFill="1" applyBorder="1" applyAlignment="1">
      <alignment horizontal="center" vertical="center"/>
    </xf>
    <xf numFmtId="1" fontId="95" fillId="36" borderId="3" xfId="11" applyNumberFormat="1" applyFont="1" applyFill="1" applyBorder="1" applyAlignment="1">
      <alignment horizontal="center" vertical="center"/>
    </xf>
    <xf numFmtId="0" fontId="97" fillId="0" borderId="34" xfId="5" applyFont="1" applyBorder="1" applyAlignment="1">
      <alignment vertical="center" wrapText="1"/>
    </xf>
    <xf numFmtId="0" fontId="97" fillId="0" borderId="0" xfId="5" applyFont="1" applyAlignment="1">
      <alignment vertical="center" wrapText="1"/>
    </xf>
    <xf numFmtId="168" fontId="95" fillId="42" borderId="34" xfId="11" applyNumberFormat="1" applyFont="1" applyFill="1" applyBorder="1" applyAlignment="1">
      <alignment horizontal="center" vertical="center"/>
    </xf>
    <xf numFmtId="2" fontId="84" fillId="0" borderId="0" xfId="11" applyNumberFormat="1" applyFont="1" applyAlignment="1">
      <alignment horizontal="right" vertical="center"/>
    </xf>
    <xf numFmtId="2" fontId="85" fillId="4" borderId="3" xfId="11" applyNumberFormat="1" applyFont="1" applyFill="1" applyBorder="1" applyAlignment="1">
      <alignment horizontal="right" vertical="center"/>
    </xf>
    <xf numFmtId="2" fontId="84" fillId="0" borderId="29" xfId="11" applyNumberFormat="1" applyFont="1" applyBorder="1" applyAlignment="1">
      <alignment horizontal="right" vertical="center"/>
    </xf>
    <xf numFmtId="2" fontId="85" fillId="40" borderId="0" xfId="11" applyNumberFormat="1" applyFont="1" applyFill="1" applyAlignment="1">
      <alignment horizontal="center" vertical="center"/>
    </xf>
    <xf numFmtId="10" fontId="84" fillId="40" borderId="0" xfId="11" applyNumberFormat="1" applyFont="1" applyFill="1" applyAlignment="1">
      <alignment vertical="center"/>
    </xf>
    <xf numFmtId="2" fontId="89" fillId="40" borderId="0" xfId="11" applyNumberFormat="1" applyFont="1" applyFill="1" applyAlignment="1">
      <alignment vertical="center"/>
    </xf>
    <xf numFmtId="2" fontId="98" fillId="40" borderId="0" xfId="11" applyNumberFormat="1" applyFont="1" applyFill="1" applyAlignment="1">
      <alignment horizontal="right" vertical="center"/>
    </xf>
    <xf numFmtId="4" fontId="89" fillId="40" borderId="0" xfId="12" applyNumberFormat="1" applyFont="1" applyFill="1" applyAlignment="1" applyProtection="1">
      <alignment horizontal="right" vertical="center"/>
      <protection locked="0"/>
    </xf>
    <xf numFmtId="2" fontId="98" fillId="40" borderId="34" xfId="11" applyNumberFormat="1" applyFont="1" applyFill="1" applyBorder="1" applyAlignment="1">
      <alignment horizontal="right" vertical="center"/>
    </xf>
    <xf numFmtId="4" fontId="89" fillId="5" borderId="33" xfId="12" applyNumberFormat="1" applyFont="1" applyFill="1" applyBorder="1" applyAlignment="1" applyProtection="1">
      <alignment horizontal="right" vertical="center"/>
      <protection locked="0"/>
    </xf>
    <xf numFmtId="2" fontId="89" fillId="40" borderId="0" xfId="11" applyNumberFormat="1" applyFont="1" applyFill="1" applyAlignment="1">
      <alignment horizontal="right" vertical="center"/>
    </xf>
    <xf numFmtId="168" fontId="91" fillId="40" borderId="0" xfId="11" applyNumberFormat="1" applyFont="1" applyFill="1" applyAlignment="1">
      <alignment vertical="center"/>
    </xf>
    <xf numFmtId="168" fontId="84" fillId="40" borderId="0" xfId="11" applyNumberFormat="1" applyFont="1" applyFill="1" applyAlignment="1">
      <alignment vertical="center"/>
    </xf>
    <xf numFmtId="2" fontId="85" fillId="40" borderId="0" xfId="5" applyNumberFormat="1" applyFont="1" applyFill="1" applyAlignment="1">
      <alignment vertical="center"/>
    </xf>
    <xf numFmtId="0" fontId="98" fillId="9" borderId="0" xfId="5" applyFont="1" applyFill="1" applyAlignment="1">
      <alignment vertical="center"/>
    </xf>
    <xf numFmtId="0" fontId="85" fillId="40" borderId="0" xfId="11" applyFont="1" applyFill="1" applyAlignment="1">
      <alignment horizontal="left" vertical="center"/>
    </xf>
    <xf numFmtId="1" fontId="84" fillId="40" borderId="0" xfId="11" applyNumberFormat="1" applyFont="1" applyFill="1" applyAlignment="1">
      <alignment horizontal="left" vertical="center"/>
    </xf>
    <xf numFmtId="2" fontId="91" fillId="40" borderId="0" xfId="11" applyNumberFormat="1" applyFont="1" applyFill="1" applyAlignment="1">
      <alignment horizontal="left" vertical="center"/>
    </xf>
    <xf numFmtId="2" fontId="91" fillId="40" borderId="0" xfId="11" applyNumberFormat="1" applyFont="1" applyFill="1" applyAlignment="1">
      <alignment horizontal="right" vertical="center"/>
    </xf>
    <xf numFmtId="2" fontId="84" fillId="40" borderId="0" xfId="11" applyNumberFormat="1" applyFont="1" applyFill="1" applyAlignment="1">
      <alignment horizontal="left" vertical="center"/>
    </xf>
    <xf numFmtId="170" fontId="99" fillId="40" borderId="0" xfId="11" applyNumberFormat="1" applyFont="1" applyFill="1" applyAlignment="1">
      <alignment vertical="center"/>
    </xf>
    <xf numFmtId="170" fontId="100" fillId="40" borderId="0" xfId="11" applyNumberFormat="1" applyFont="1" applyFill="1" applyAlignment="1">
      <alignment vertical="center"/>
    </xf>
    <xf numFmtId="2" fontId="84" fillId="40" borderId="0" xfId="5" applyNumberFormat="1" applyFont="1" applyFill="1" applyAlignment="1">
      <alignment vertical="center"/>
    </xf>
    <xf numFmtId="2" fontId="88" fillId="40" borderId="0" xfId="11" applyNumberFormat="1" applyFont="1" applyFill="1" applyAlignment="1">
      <alignment vertical="center"/>
    </xf>
    <xf numFmtId="0" fontId="85" fillId="5" borderId="0" xfId="5" applyFont="1" applyFill="1" applyAlignment="1">
      <alignment horizontal="center" vertical="center"/>
    </xf>
    <xf numFmtId="171" fontId="5" fillId="5" borderId="0" xfId="13" applyFill="1" applyAlignment="1">
      <alignment vertical="center"/>
    </xf>
    <xf numFmtId="2" fontId="91" fillId="40" borderId="0" xfId="11" applyNumberFormat="1" applyFont="1" applyFill="1" applyAlignment="1">
      <alignment vertical="center"/>
    </xf>
    <xf numFmtId="2" fontId="85" fillId="40" borderId="0" xfId="11" applyNumberFormat="1" applyFont="1" applyFill="1" applyAlignment="1">
      <alignment vertical="center"/>
    </xf>
    <xf numFmtId="0" fontId="85" fillId="40" borderId="0" xfId="11" applyFont="1" applyFill="1" applyAlignment="1">
      <alignment vertical="center"/>
    </xf>
    <xf numFmtId="2" fontId="85" fillId="0" borderId="0" xfId="11" applyNumberFormat="1" applyFont="1" applyAlignment="1">
      <alignment vertical="center"/>
    </xf>
    <xf numFmtId="0" fontId="85" fillId="0" borderId="0" xfId="11" applyFont="1" applyAlignment="1">
      <alignment vertical="center"/>
    </xf>
    <xf numFmtId="2" fontId="101" fillId="0" borderId="0" xfId="11" applyNumberFormat="1" applyFont="1" applyAlignment="1">
      <alignment vertical="center"/>
    </xf>
    <xf numFmtId="168" fontId="101" fillId="0" borderId="0" xfId="11" applyNumberFormat="1" applyFont="1" applyAlignment="1">
      <alignment vertical="center"/>
    </xf>
    <xf numFmtId="168" fontId="85" fillId="0" borderId="0" xfId="11" applyNumberFormat="1" applyFont="1" applyAlignment="1">
      <alignment vertical="center"/>
    </xf>
    <xf numFmtId="1" fontId="84" fillId="0" borderId="0" xfId="11" applyNumberFormat="1" applyFont="1" applyAlignment="1">
      <alignment vertical="center"/>
    </xf>
    <xf numFmtId="2" fontId="85" fillId="0" borderId="0" xfId="11" applyNumberFormat="1" applyFont="1" applyAlignment="1">
      <alignment horizontal="center" vertical="center"/>
    </xf>
    <xf numFmtId="0" fontId="3" fillId="2" borderId="0" xfId="5" applyFont="1" applyFill="1" applyAlignment="1">
      <alignment vertical="center"/>
    </xf>
    <xf numFmtId="0" fontId="3" fillId="0" borderId="0" xfId="5" applyFont="1" applyAlignment="1">
      <alignment vertical="center"/>
    </xf>
    <xf numFmtId="0" fontId="102" fillId="0" borderId="0" xfId="5" applyFont="1" applyAlignment="1">
      <alignment vertical="center"/>
    </xf>
    <xf numFmtId="0" fontId="103" fillId="0" borderId="0" xfId="5" applyFont="1" applyAlignment="1">
      <alignment vertical="center"/>
    </xf>
    <xf numFmtId="0" fontId="11" fillId="0" borderId="0" xfId="5" applyFont="1" applyAlignment="1">
      <alignment vertical="center"/>
    </xf>
    <xf numFmtId="164" fontId="11" fillId="0" borderId="0" xfId="5" applyNumberFormat="1" applyFont="1" applyAlignment="1">
      <alignment horizontal="center" vertical="center"/>
    </xf>
    <xf numFmtId="0" fontId="21" fillId="0" borderId="0" xfId="5" applyFont="1" applyAlignment="1">
      <alignment vertical="center"/>
    </xf>
    <xf numFmtId="0" fontId="104" fillId="0" borderId="0" xfId="5" applyFont="1" applyAlignment="1">
      <alignment vertical="center"/>
    </xf>
    <xf numFmtId="0" fontId="105" fillId="0" borderId="0" xfId="5" applyFont="1" applyAlignment="1">
      <alignment vertical="center"/>
    </xf>
    <xf numFmtId="10" fontId="11" fillId="0" borderId="0" xfId="5" applyNumberFormat="1" applyFont="1" applyAlignment="1">
      <alignment horizontal="center" vertical="center"/>
    </xf>
    <xf numFmtId="0" fontId="21" fillId="0" borderId="0" xfId="5" applyFont="1" applyAlignment="1">
      <alignment vertical="center" wrapText="1"/>
    </xf>
    <xf numFmtId="0" fontId="14" fillId="0" borderId="0" xfId="5" applyFont="1" applyAlignment="1">
      <alignment vertical="center"/>
    </xf>
    <xf numFmtId="2" fontId="14" fillId="43" borderId="31" xfId="5" applyNumberFormat="1" applyFont="1" applyFill="1" applyBorder="1" applyAlignment="1">
      <alignment horizontal="center" vertical="center"/>
    </xf>
    <xf numFmtId="0" fontId="13" fillId="6" borderId="5" xfId="5" applyFont="1" applyFill="1" applyBorder="1" applyAlignment="1">
      <alignment vertical="center"/>
    </xf>
    <xf numFmtId="0" fontId="17" fillId="6" borderId="6" xfId="5" applyFont="1" applyFill="1" applyBorder="1" applyAlignment="1">
      <alignment vertical="top"/>
    </xf>
    <xf numFmtId="2" fontId="14" fillId="6" borderId="7" xfId="5" applyNumberFormat="1" applyFont="1" applyFill="1" applyBorder="1" applyAlignment="1">
      <alignment horizontal="center" vertical="center"/>
    </xf>
    <xf numFmtId="164" fontId="14" fillId="6" borderId="7" xfId="5" applyNumberFormat="1" applyFont="1" applyFill="1" applyBorder="1" applyAlignment="1">
      <alignment horizontal="center" vertical="center"/>
    </xf>
    <xf numFmtId="0" fontId="14" fillId="0" borderId="10" xfId="5" applyFont="1" applyBorder="1" applyAlignment="1">
      <alignment vertical="center"/>
    </xf>
    <xf numFmtId="2" fontId="13" fillId="43" borderId="11" xfId="1" applyNumberFormat="1" applyFont="1" applyFill="1" applyBorder="1" applyAlignment="1">
      <alignment horizontal="center" vertical="center"/>
    </xf>
    <xf numFmtId="0" fontId="14" fillId="0" borderId="14" xfId="5" applyFont="1" applyBorder="1" applyAlignment="1">
      <alignment vertical="center"/>
    </xf>
    <xf numFmtId="2" fontId="13" fillId="43" borderId="13" xfId="1" applyNumberFormat="1" applyFont="1" applyFill="1" applyBorder="1" applyAlignment="1">
      <alignment horizontal="center" vertical="center"/>
    </xf>
    <xf numFmtId="0" fontId="14" fillId="0" borderId="19" xfId="5" applyFont="1" applyBorder="1" applyAlignment="1">
      <alignment vertical="center"/>
    </xf>
    <xf numFmtId="0" fontId="14" fillId="0" borderId="0" xfId="5" applyFont="1" applyAlignment="1">
      <alignment horizontal="center" vertical="center" wrapText="1"/>
    </xf>
    <xf numFmtId="2" fontId="14" fillId="0" borderId="0" xfId="1" applyNumberFormat="1" applyFont="1" applyAlignment="1" applyProtection="1">
      <alignment vertical="center"/>
      <protection locked="0"/>
    </xf>
    <xf numFmtId="2" fontId="13" fillId="0" borderId="0" xfId="1" applyNumberFormat="1" applyFont="1" applyAlignment="1">
      <alignment horizontal="center" vertical="center"/>
    </xf>
    <xf numFmtId="164" fontId="14" fillId="0" borderId="0" xfId="1" applyNumberFormat="1" applyFont="1" applyAlignment="1" applyProtection="1">
      <alignment horizontal="center" vertical="center"/>
      <protection locked="0"/>
    </xf>
    <xf numFmtId="164" fontId="9" fillId="0" borderId="0" xfId="5" applyNumberFormat="1" applyFont="1" applyAlignment="1">
      <alignment vertical="center"/>
    </xf>
    <xf numFmtId="0" fontId="106" fillId="0" borderId="0" xfId="5" applyFont="1" applyAlignment="1">
      <alignment vertical="center"/>
    </xf>
    <xf numFmtId="164" fontId="5" fillId="0" borderId="0" xfId="5" applyNumberFormat="1"/>
    <xf numFmtId="0" fontId="102" fillId="2" borderId="0" xfId="5" applyFont="1" applyFill="1" applyAlignment="1">
      <alignment vertical="center"/>
    </xf>
    <xf numFmtId="0" fontId="51" fillId="0" borderId="0" xfId="5" applyFont="1" applyAlignment="1">
      <alignment vertical="center" wrapText="1"/>
    </xf>
    <xf numFmtId="0" fontId="107" fillId="0" borderId="0" xfId="5" applyFont="1" applyAlignment="1">
      <alignment horizontal="center" vertical="center"/>
    </xf>
    <xf numFmtId="2" fontId="54" fillId="8" borderId="25" xfId="5" applyNumberFormat="1" applyFont="1" applyFill="1" applyBorder="1" applyAlignment="1">
      <alignment horizontal="center" vertical="center" wrapText="1"/>
    </xf>
    <xf numFmtId="2" fontId="54" fillId="0" borderId="25" xfId="5" applyNumberFormat="1" applyFont="1" applyBorder="1" applyAlignment="1">
      <alignment horizontal="center" vertical="center" wrapText="1"/>
    </xf>
    <xf numFmtId="0" fontId="18" fillId="6" borderId="5" xfId="5" applyFont="1" applyFill="1" applyBorder="1" applyAlignment="1">
      <alignment vertical="center"/>
    </xf>
    <xf numFmtId="0" fontId="18" fillId="6" borderId="142" xfId="5" applyFont="1" applyFill="1" applyBorder="1" applyAlignment="1">
      <alignment horizontal="center" vertical="center"/>
    </xf>
    <xf numFmtId="2" fontId="54" fillId="8" borderId="30" xfId="5" applyNumberFormat="1" applyFont="1" applyFill="1" applyBorder="1" applyAlignment="1">
      <alignment vertical="center"/>
    </xf>
    <xf numFmtId="2" fontId="54" fillId="0" borderId="30" xfId="5" applyNumberFormat="1" applyFont="1" applyBorder="1" applyAlignment="1">
      <alignment horizontal="center" vertical="center"/>
    </xf>
    <xf numFmtId="0" fontId="18" fillId="0" borderId="143" xfId="5" applyFont="1" applyBorder="1" applyAlignment="1">
      <alignment vertical="center"/>
    </xf>
    <xf numFmtId="2" fontId="54" fillId="8" borderId="11" xfId="1" applyNumberFormat="1" applyFont="1" applyFill="1" applyBorder="1" applyAlignment="1">
      <alignment horizontal="center" vertical="center"/>
    </xf>
    <xf numFmtId="2" fontId="54" fillId="0" borderId="117" xfId="1" applyNumberFormat="1" applyFont="1" applyFill="1" applyBorder="1" applyAlignment="1">
      <alignment horizontal="center" vertical="center"/>
    </xf>
    <xf numFmtId="0" fontId="15" fillId="0" borderId="34" xfId="5" applyFont="1" applyBorder="1" applyAlignment="1">
      <alignment vertical="center"/>
    </xf>
    <xf numFmtId="10" fontId="9" fillId="0" borderId="0" xfId="5" applyNumberFormat="1" applyFont="1" applyAlignment="1">
      <alignment horizontal="center" vertical="center"/>
    </xf>
    <xf numFmtId="10" fontId="108" fillId="0" borderId="0" xfId="5" applyNumberFormat="1" applyFont="1" applyAlignment="1">
      <alignment vertical="center" wrapText="1"/>
    </xf>
    <xf numFmtId="0" fontId="18" fillId="0" borderId="145" xfId="5" applyFont="1" applyBorder="1" applyAlignment="1">
      <alignment vertical="center"/>
    </xf>
    <xf numFmtId="2" fontId="54" fillId="8" borderId="17" xfId="1" applyNumberFormat="1" applyFont="1" applyFill="1" applyBorder="1" applyAlignment="1">
      <alignment horizontal="center" vertical="center"/>
    </xf>
    <xf numFmtId="2" fontId="54" fillId="0" borderId="8" xfId="1" applyNumberFormat="1" applyFont="1" applyFill="1" applyBorder="1" applyAlignment="1">
      <alignment horizontal="center" vertical="center"/>
    </xf>
    <xf numFmtId="2" fontId="54" fillId="8" borderId="30" xfId="5" applyNumberFormat="1" applyFont="1" applyFill="1" applyBorder="1" applyAlignment="1">
      <alignment horizontal="center" vertical="center"/>
    </xf>
    <xf numFmtId="0" fontId="8" fillId="0" borderId="146" xfId="5" applyFont="1" applyBorder="1" applyAlignment="1">
      <alignment horizontal="center" wrapText="1"/>
    </xf>
    <xf numFmtId="0" fontId="5" fillId="0" borderId="146" xfId="5" applyBorder="1"/>
    <xf numFmtId="0" fontId="15" fillId="0" borderId="0" xfId="5" applyFont="1" applyAlignment="1">
      <alignment horizontal="center" vertical="center" wrapText="1"/>
    </xf>
    <xf numFmtId="6" fontId="15" fillId="0" borderId="0" xfId="5" applyNumberFormat="1" applyFont="1" applyAlignment="1">
      <alignment horizontal="center" vertical="center" wrapText="1"/>
    </xf>
    <xf numFmtId="6" fontId="5" fillId="0" borderId="29" xfId="5" applyNumberFormat="1" applyBorder="1" applyAlignment="1">
      <alignment horizontal="center" vertical="center"/>
    </xf>
    <xf numFmtId="0" fontId="109" fillId="0" borderId="0" xfId="5" applyFont="1" applyAlignment="1">
      <alignment vertical="center" wrapText="1"/>
    </xf>
    <xf numFmtId="0" fontId="15" fillId="7" borderId="121" xfId="5" applyFont="1" applyFill="1" applyBorder="1" applyAlignment="1">
      <alignment horizontal="center" vertical="center"/>
    </xf>
    <xf numFmtId="0" fontId="15" fillId="8" borderId="122" xfId="5" applyFont="1" applyFill="1" applyBorder="1" applyAlignment="1">
      <alignment horizontal="center" wrapText="1"/>
    </xf>
    <xf numFmtId="164" fontId="0" fillId="7" borderId="147" xfId="10" applyNumberFormat="1" applyFont="1" applyFill="1" applyBorder="1"/>
    <xf numFmtId="164" fontId="0" fillId="8" borderId="62" xfId="10" applyNumberFormat="1" applyFont="1" applyFill="1" applyBorder="1"/>
    <xf numFmtId="164" fontId="0" fillId="7" borderId="46" xfId="10" applyNumberFormat="1" applyFont="1" applyFill="1" applyBorder="1"/>
    <xf numFmtId="164" fontId="5" fillId="8" borderId="44" xfId="10" applyNumberFormat="1" applyFont="1" applyFill="1" applyBorder="1"/>
    <xf numFmtId="164" fontId="0" fillId="7" borderId="32" xfId="10" applyNumberFormat="1" applyFont="1" applyFill="1" applyBorder="1"/>
    <xf numFmtId="164" fontId="0" fillId="8" borderId="40" xfId="10" applyNumberFormat="1" applyFont="1" applyFill="1" applyBorder="1"/>
    <xf numFmtId="44" fontId="61" fillId="0" borderId="88" xfId="4" applyFont="1" applyBorder="1" applyAlignment="1">
      <alignment horizontal="center" vertical="center" wrapText="1"/>
    </xf>
    <xf numFmtId="44" fontId="60" fillId="0" borderId="88" xfId="4" applyFont="1" applyBorder="1" applyAlignment="1">
      <alignment horizontal="center" vertical="center" wrapText="1"/>
    </xf>
    <xf numFmtId="44" fontId="60" fillId="0" borderId="89" xfId="4" applyFont="1" applyBorder="1" applyAlignment="1">
      <alignment horizontal="center" vertical="center" wrapText="1"/>
    </xf>
    <xf numFmtId="44" fontId="60" fillId="0" borderId="148" xfId="4" applyFont="1" applyBorder="1" applyAlignment="1">
      <alignment horizontal="center" vertical="center" wrapText="1"/>
    </xf>
    <xf numFmtId="44" fontId="60" fillId="0" borderId="102" xfId="4" applyFont="1" applyBorder="1" applyAlignment="1">
      <alignment horizontal="center" vertical="center" wrapText="1"/>
    </xf>
    <xf numFmtId="44" fontId="60" fillId="0" borderId="93" xfId="4" applyFont="1" applyBorder="1" applyAlignment="1">
      <alignment horizontal="center" vertical="center" wrapText="1"/>
    </xf>
    <xf numFmtId="44" fontId="61" fillId="0" borderId="120" xfId="4" applyFont="1" applyBorder="1" applyAlignment="1">
      <alignment horizontal="center" vertical="center"/>
    </xf>
    <xf numFmtId="44" fontId="60" fillId="0" borderId="111" xfId="4" applyFont="1" applyBorder="1" applyAlignment="1">
      <alignment horizontal="center" vertical="center" wrapText="1"/>
    </xf>
    <xf numFmtId="44" fontId="60" fillId="0" borderId="120" xfId="4" applyFont="1" applyBorder="1" applyAlignment="1">
      <alignment horizontal="center" vertical="center" wrapText="1"/>
    </xf>
    <xf numFmtId="44" fontId="60" fillId="0" borderId="124" xfId="4" applyFont="1" applyBorder="1" applyAlignment="1">
      <alignment horizontal="center" vertical="center" wrapText="1"/>
    </xf>
    <xf numFmtId="44" fontId="1" fillId="0" borderId="0" xfId="4" applyFont="1"/>
    <xf numFmtId="44" fontId="61" fillId="17" borderId="40" xfId="4" applyFont="1" applyFill="1" applyBorder="1" applyAlignment="1">
      <alignment vertical="center" wrapText="1"/>
    </xf>
    <xf numFmtId="44" fontId="60" fillId="17" borderId="40" xfId="4" applyFont="1" applyFill="1" applyBorder="1" applyAlignment="1">
      <alignment horizontal="left" vertical="center" wrapText="1"/>
    </xf>
    <xf numFmtId="44" fontId="60" fillId="17" borderId="112" xfId="4" applyFont="1" applyFill="1" applyBorder="1" applyAlignment="1">
      <alignment horizontal="left" vertical="top" wrapText="1"/>
    </xf>
    <xf numFmtId="44" fontId="60" fillId="17" borderId="56" xfId="4" applyFont="1" applyFill="1" applyBorder="1" applyAlignment="1">
      <alignment vertical="center" wrapText="1"/>
    </xf>
    <xf numFmtId="44" fontId="60" fillId="17" borderId="40" xfId="4" applyFont="1" applyFill="1" applyBorder="1" applyAlignment="1">
      <alignment vertical="center" wrapText="1"/>
    </xf>
    <xf numFmtId="44" fontId="60" fillId="17" borderId="65" xfId="4" applyFont="1" applyFill="1" applyBorder="1" applyAlignment="1">
      <alignment vertical="center" wrapText="1"/>
    </xf>
    <xf numFmtId="44" fontId="61" fillId="17" borderId="122" xfId="4" applyFont="1" applyFill="1" applyBorder="1" applyAlignment="1">
      <alignment vertical="center" wrapText="1"/>
    </xf>
    <xf numFmtId="44" fontId="60" fillId="17" borderId="62" xfId="4" applyFont="1" applyFill="1" applyBorder="1" applyAlignment="1">
      <alignment vertical="center" wrapText="1"/>
    </xf>
    <xf numFmtId="44" fontId="60" fillId="17" borderId="122" xfId="4" applyFont="1" applyFill="1" applyBorder="1" applyAlignment="1">
      <alignment horizontal="left" vertical="center" wrapText="1"/>
    </xf>
    <xf numFmtId="44" fontId="60" fillId="17" borderId="107" xfId="4" applyFont="1" applyFill="1" applyBorder="1" applyAlignment="1">
      <alignment vertical="center" wrapText="1"/>
    </xf>
    <xf numFmtId="40" fontId="43" fillId="9" borderId="70" xfId="3" applyNumberFormat="1" applyFont="1" applyFill="1" applyBorder="1" applyAlignment="1">
      <alignment vertical="center"/>
    </xf>
    <xf numFmtId="0" fontId="15" fillId="0" borderId="149" xfId="3" applyFont="1" applyBorder="1" applyAlignment="1">
      <alignment vertical="center" wrapText="1"/>
    </xf>
    <xf numFmtId="0" fontId="18" fillId="0" borderId="150" xfId="3" applyFont="1" applyBorder="1" applyAlignment="1">
      <alignment vertical="center" wrapText="1"/>
    </xf>
    <xf numFmtId="40" fontId="15" fillId="0" borderId="150" xfId="3" applyNumberFormat="1" applyFont="1" applyBorder="1" applyAlignment="1">
      <alignment horizontal="center" vertical="center"/>
    </xf>
    <xf numFmtId="40" fontId="45" fillId="19" borderId="150" xfId="3" applyNumberFormat="1" applyFont="1" applyFill="1" applyBorder="1" applyAlignment="1">
      <alignment horizontal="right" vertical="center"/>
    </xf>
    <xf numFmtId="40" fontId="43" fillId="9" borderId="151" xfId="3" applyNumberFormat="1" applyFont="1" applyFill="1" applyBorder="1" applyAlignment="1">
      <alignment vertical="center"/>
    </xf>
    <xf numFmtId="0" fontId="18" fillId="0" borderId="53" xfId="3" applyFont="1" applyBorder="1" applyAlignment="1">
      <alignment horizontal="center" vertical="center" wrapText="1"/>
    </xf>
    <xf numFmtId="40" fontId="15" fillId="0" borderId="53" xfId="3" applyNumberFormat="1" applyFont="1" applyBorder="1" applyAlignment="1">
      <alignment horizontal="center" vertical="center"/>
    </xf>
    <xf numFmtId="40" fontId="15" fillId="9" borderId="53" xfId="3" applyNumberFormat="1" applyFont="1" applyFill="1" applyBorder="1" applyAlignment="1">
      <alignment horizontal="right" vertical="center"/>
    </xf>
    <xf numFmtId="9" fontId="15" fillId="22" borderId="113" xfId="6" applyFont="1" applyFill="1" applyBorder="1" applyAlignment="1">
      <alignment vertical="center"/>
    </xf>
    <xf numFmtId="9" fontId="15" fillId="22" borderId="62" xfId="6" applyFont="1" applyFill="1" applyBorder="1" applyAlignment="1">
      <alignment vertical="center"/>
    </xf>
    <xf numFmtId="9" fontId="15" fillId="22" borderId="89" xfId="6" applyFont="1" applyFill="1" applyBorder="1" applyAlignment="1">
      <alignment vertical="center"/>
    </xf>
    <xf numFmtId="40" fontId="15" fillId="24" borderId="152" xfId="5" applyNumberFormat="1" applyFont="1" applyFill="1" applyBorder="1" applyAlignment="1">
      <alignment vertical="center"/>
    </xf>
    <xf numFmtId="40" fontId="15" fillId="24" borderId="153" xfId="5" applyNumberFormat="1" applyFont="1" applyFill="1" applyBorder="1" applyAlignment="1">
      <alignment vertical="center"/>
    </xf>
    <xf numFmtId="44" fontId="15" fillId="24" borderId="111" xfId="4" applyFont="1" applyFill="1" applyBorder="1" applyAlignment="1">
      <alignment vertical="center"/>
    </xf>
    <xf numFmtId="44" fontId="15" fillId="24" borderId="102" xfId="4" applyFont="1" applyFill="1" applyBorder="1" applyAlignment="1">
      <alignment vertical="center"/>
    </xf>
    <xf numFmtId="40" fontId="15" fillId="24" borderId="110" xfId="5" applyNumberFormat="1" applyFont="1" applyFill="1" applyBorder="1" applyAlignment="1">
      <alignment vertical="center"/>
    </xf>
    <xf numFmtId="44" fontId="15" fillId="24" borderId="89" xfId="4" applyFont="1" applyFill="1" applyBorder="1" applyAlignment="1">
      <alignment vertical="center"/>
    </xf>
    <xf numFmtId="40" fontId="15" fillId="24" borderId="154" xfId="5" applyNumberFormat="1" applyFont="1" applyFill="1" applyBorder="1" applyAlignment="1">
      <alignment vertical="center"/>
    </xf>
    <xf numFmtId="40" fontId="15" fillId="24" borderId="113" xfId="5" applyNumberFormat="1" applyFont="1" applyFill="1" applyBorder="1" applyAlignment="1">
      <alignment vertical="center"/>
    </xf>
    <xf numFmtId="9" fontId="47" fillId="22" borderId="114" xfId="6" applyFont="1" applyFill="1" applyBorder="1" applyAlignment="1">
      <alignment vertical="center"/>
    </xf>
    <xf numFmtId="44" fontId="15" fillId="24" borderId="91" xfId="4" applyFont="1" applyFill="1" applyBorder="1" applyAlignment="1">
      <alignment vertical="center"/>
    </xf>
    <xf numFmtId="0" fontId="29" fillId="0" borderId="0" xfId="0" applyFont="1" applyFill="1" applyAlignment="1">
      <alignment vertical="center" wrapText="1"/>
    </xf>
    <xf numFmtId="0" fontId="38" fillId="0" borderId="0" xfId="3" applyFont="1" applyAlignment="1">
      <alignment wrapText="1"/>
    </xf>
    <xf numFmtId="0" fontId="33" fillId="0" borderId="0" xfId="3" applyFont="1" applyAlignment="1"/>
    <xf numFmtId="0" fontId="10" fillId="0" borderId="0" xfId="3" applyFont="1" applyAlignment="1"/>
    <xf numFmtId="0" fontId="38" fillId="0" borderId="0" xfId="3" applyFont="1" applyAlignment="1"/>
    <xf numFmtId="40" fontId="45" fillId="9" borderId="67" xfId="3" applyNumberFormat="1" applyFont="1" applyFill="1" applyBorder="1" applyAlignment="1">
      <alignment horizontal="right" vertical="center"/>
    </xf>
    <xf numFmtId="40" fontId="15" fillId="9" borderId="73" xfId="5" applyNumberFormat="1" applyFont="1" applyFill="1" applyBorder="1" applyAlignment="1">
      <alignment horizontal="right" vertical="center"/>
    </xf>
    <xf numFmtId="40" fontId="15" fillId="9" borderId="53" xfId="5" applyNumberFormat="1" applyFont="1" applyFill="1" applyBorder="1" applyAlignment="1">
      <alignment vertical="center"/>
    </xf>
    <xf numFmtId="40" fontId="15" fillId="9" borderId="53" xfId="5" applyNumberFormat="1" applyFont="1" applyFill="1" applyBorder="1" applyAlignment="1">
      <alignment horizontal="right" vertical="center"/>
    </xf>
    <xf numFmtId="2" fontId="13" fillId="9" borderId="20" xfId="1" applyNumberFormat="1" applyFont="1" applyFill="1" applyBorder="1" applyAlignment="1">
      <alignment horizontal="center" vertical="center"/>
    </xf>
    <xf numFmtId="0" fontId="15" fillId="0" borderId="0" xfId="3" applyFont="1" applyFill="1" applyAlignment="1">
      <alignment vertical="center"/>
    </xf>
    <xf numFmtId="164" fontId="13" fillId="44" borderId="25" xfId="5" applyNumberFormat="1" applyFont="1" applyFill="1" applyBorder="1" applyAlignment="1">
      <alignment horizontal="center" vertical="center"/>
    </xf>
    <xf numFmtId="164" fontId="13" fillId="44" borderId="30" xfId="5" applyNumberFormat="1" applyFont="1" applyFill="1" applyBorder="1" applyAlignment="1">
      <alignment horizontal="center" vertical="center"/>
    </xf>
    <xf numFmtId="164" fontId="13" fillId="44" borderId="31" xfId="5" applyNumberFormat="1" applyFont="1" applyFill="1" applyBorder="1" applyAlignment="1">
      <alignment horizontal="center" vertical="center"/>
    </xf>
    <xf numFmtId="164" fontId="14" fillId="8" borderId="23" xfId="1" applyNumberFormat="1" applyFont="1" applyFill="1" applyBorder="1" applyAlignment="1" applyProtection="1">
      <alignment horizontal="center" vertical="center"/>
      <protection locked="0"/>
    </xf>
    <xf numFmtId="164" fontId="13" fillId="8" borderId="23" xfId="10" applyNumberFormat="1" applyFont="1" applyFill="1" applyBorder="1" applyAlignment="1" applyProtection="1">
      <alignment horizontal="center" vertical="center"/>
      <protection locked="0"/>
    </xf>
    <xf numFmtId="164" fontId="13" fillId="9" borderId="23" xfId="10" applyNumberFormat="1" applyFont="1" applyFill="1" applyBorder="1" applyAlignment="1" applyProtection="1">
      <alignment horizontal="center" vertical="center"/>
      <protection locked="0"/>
    </xf>
    <xf numFmtId="164" fontId="13" fillId="8" borderId="23" xfId="1" applyNumberFormat="1" applyFont="1" applyFill="1" applyBorder="1" applyAlignment="1" applyProtection="1">
      <alignment horizontal="center" vertical="center"/>
      <protection locked="0"/>
    </xf>
    <xf numFmtId="164" fontId="13" fillId="9" borderId="23" xfId="1" applyNumberFormat="1" applyFont="1" applyFill="1" applyBorder="1" applyAlignment="1" applyProtection="1">
      <alignment horizontal="center" vertical="center"/>
      <protection locked="0"/>
    </xf>
    <xf numFmtId="164" fontId="13" fillId="9" borderId="31" xfId="1" applyNumberFormat="1" applyFont="1" applyFill="1" applyBorder="1" applyAlignment="1" applyProtection="1">
      <alignment horizontal="center" vertical="center"/>
      <protection locked="0"/>
    </xf>
    <xf numFmtId="0" fontId="93" fillId="35" borderId="133" xfId="5" applyFont="1" applyFill="1" applyBorder="1" applyAlignment="1">
      <alignment horizontal="center" vertical="center" wrapText="1"/>
    </xf>
    <xf numFmtId="0" fontId="93" fillId="35" borderId="24" xfId="5" applyFont="1" applyFill="1" applyBorder="1" applyAlignment="1">
      <alignment horizontal="center" vertical="center" wrapText="1"/>
    </xf>
    <xf numFmtId="0" fontId="93" fillId="35" borderId="132" xfId="5" applyFont="1" applyFill="1" applyBorder="1" applyAlignment="1">
      <alignment horizontal="center" vertical="center" wrapText="1"/>
    </xf>
    <xf numFmtId="0" fontId="93" fillId="35" borderId="138" xfId="5" applyFont="1" applyFill="1" applyBorder="1" applyAlignment="1">
      <alignment horizontal="center" vertical="center" wrapText="1"/>
    </xf>
    <xf numFmtId="0" fontId="84" fillId="34" borderId="135" xfId="5" applyFont="1" applyFill="1" applyBorder="1" applyAlignment="1">
      <alignment vertical="center"/>
    </xf>
    <xf numFmtId="0" fontId="93" fillId="34" borderId="136" xfId="5" applyFont="1" applyFill="1" applyBorder="1" applyAlignment="1">
      <alignment horizontal="center" vertical="center" wrapText="1"/>
    </xf>
    <xf numFmtId="0" fontId="93" fillId="34" borderId="141" xfId="5" applyFont="1" applyFill="1" applyBorder="1" applyAlignment="1">
      <alignment horizontal="center" vertical="center" wrapText="1"/>
    </xf>
    <xf numFmtId="0" fontId="93" fillId="34" borderId="25" xfId="5" applyFont="1" applyFill="1" applyBorder="1" applyAlignment="1">
      <alignment horizontal="center" vertical="center" wrapText="1"/>
    </xf>
    <xf numFmtId="0" fontId="93" fillId="34" borderId="31" xfId="5" applyFont="1" applyFill="1" applyBorder="1" applyAlignment="1">
      <alignment horizontal="center" vertical="center" wrapText="1"/>
    </xf>
    <xf numFmtId="0" fontId="72" fillId="2" borderId="29" xfId="5" applyFont="1" applyFill="1" applyBorder="1" applyAlignment="1">
      <alignment horizontal="center" vertical="center"/>
    </xf>
    <xf numFmtId="0" fontId="84" fillId="0" borderId="0" xfId="11" applyFont="1" applyAlignment="1">
      <alignment vertical="center"/>
    </xf>
    <xf numFmtId="2" fontId="89" fillId="9" borderId="0" xfId="11" applyNumberFormat="1" applyFont="1" applyFill="1" applyAlignment="1">
      <alignment horizontal="center" vertical="center"/>
    </xf>
    <xf numFmtId="0" fontId="90" fillId="0" borderId="0" xfId="11" applyFont="1" applyAlignment="1">
      <alignment horizontal="left" vertical="center"/>
    </xf>
    <xf numFmtId="0" fontId="93" fillId="34" borderId="131" xfId="5" applyFont="1" applyFill="1" applyBorder="1" applyAlignment="1">
      <alignment horizontal="center" vertical="center" wrapText="1"/>
    </xf>
    <xf numFmtId="0" fontId="93" fillId="34" borderId="137" xfId="5" applyFont="1" applyFill="1" applyBorder="1" applyAlignment="1">
      <alignment horizontal="center" vertical="center" wrapText="1"/>
    </xf>
    <xf numFmtId="0" fontId="93" fillId="35" borderId="132" xfId="5" applyFont="1" applyFill="1" applyBorder="1" applyAlignment="1">
      <alignment horizontal="center" vertical="center" textRotation="90" wrapText="1"/>
    </xf>
    <xf numFmtId="0" fontId="93" fillId="35" borderId="138" xfId="5" applyFont="1" applyFill="1" applyBorder="1" applyAlignment="1">
      <alignment horizontal="center" vertical="center" textRotation="90" wrapText="1"/>
    </xf>
    <xf numFmtId="0" fontId="93" fillId="35" borderId="134" xfId="5" applyFont="1" applyFill="1" applyBorder="1" applyAlignment="1">
      <alignment horizontal="center" vertical="center" wrapText="1"/>
    </xf>
    <xf numFmtId="0" fontId="84" fillId="0" borderId="1" xfId="11" applyFont="1" applyBorder="1" applyAlignment="1">
      <alignment horizontal="center" vertical="center"/>
    </xf>
    <xf numFmtId="0" fontId="84" fillId="0" borderId="3" xfId="11" applyFont="1" applyBorder="1" applyAlignment="1">
      <alignment horizontal="center" vertical="center"/>
    </xf>
    <xf numFmtId="0" fontId="84" fillId="0" borderId="25" xfId="11" applyFont="1" applyBorder="1" applyAlignment="1">
      <alignment horizontal="center" vertical="center"/>
    </xf>
    <xf numFmtId="0" fontId="84" fillId="0" borderId="31" xfId="11" applyFont="1" applyBorder="1" applyAlignment="1">
      <alignment horizontal="center" vertical="center"/>
    </xf>
    <xf numFmtId="0" fontId="84" fillId="40" borderId="1" xfId="11" applyFont="1" applyFill="1" applyBorder="1" applyAlignment="1">
      <alignment horizontal="center" vertical="center" wrapText="1"/>
    </xf>
    <xf numFmtId="0" fontId="84" fillId="40" borderId="34" xfId="11" applyFont="1" applyFill="1" applyBorder="1" applyAlignment="1">
      <alignment horizontal="center" vertical="center" wrapText="1"/>
    </xf>
    <xf numFmtId="0" fontId="84" fillId="40" borderId="3" xfId="11" applyFont="1" applyFill="1" applyBorder="1" applyAlignment="1">
      <alignment horizontal="center" vertical="center" wrapText="1"/>
    </xf>
    <xf numFmtId="0" fontId="84" fillId="40" borderId="25" xfId="11" applyFont="1" applyFill="1" applyBorder="1" applyAlignment="1">
      <alignment horizontal="center" vertical="center" wrapText="1"/>
    </xf>
    <xf numFmtId="0" fontId="84" fillId="40" borderId="30" xfId="11" applyFont="1" applyFill="1" applyBorder="1" applyAlignment="1">
      <alignment horizontal="center" vertical="center" wrapText="1"/>
    </xf>
    <xf numFmtId="0" fontId="84" fillId="40" borderId="31" xfId="11" applyFont="1" applyFill="1" applyBorder="1" applyAlignment="1">
      <alignment horizontal="center" vertical="center" wrapText="1"/>
    </xf>
    <xf numFmtId="2" fontId="84" fillId="0" borderId="25" xfId="11" applyNumberFormat="1" applyFont="1" applyBorder="1" applyAlignment="1">
      <alignment horizontal="center" vertical="center"/>
    </xf>
    <xf numFmtId="2" fontId="84" fillId="0" borderId="30" xfId="11" applyNumberFormat="1" applyFont="1" applyBorder="1" applyAlignment="1">
      <alignment horizontal="center" vertical="center"/>
    </xf>
    <xf numFmtId="2" fontId="84" fillId="0" borderId="31" xfId="11" applyNumberFormat="1" applyFont="1" applyBorder="1" applyAlignment="1">
      <alignment horizontal="center" vertical="center"/>
    </xf>
    <xf numFmtId="2" fontId="84" fillId="0" borderId="25" xfId="11" applyNumberFormat="1" applyFont="1" applyBorder="1" applyAlignment="1">
      <alignment horizontal="center" vertical="center" wrapText="1"/>
    </xf>
    <xf numFmtId="2" fontId="84" fillId="0" borderId="30" xfId="11" applyNumberFormat="1" applyFont="1" applyBorder="1" applyAlignment="1">
      <alignment horizontal="center" vertical="center" wrapText="1"/>
    </xf>
    <xf numFmtId="2" fontId="84" fillId="0" borderId="31" xfId="11" applyNumberFormat="1" applyFont="1" applyBorder="1" applyAlignment="1">
      <alignment horizontal="center" vertical="center" wrapText="1"/>
    </xf>
    <xf numFmtId="2" fontId="84" fillId="0" borderId="34" xfId="11" applyNumberFormat="1" applyFont="1" applyBorder="1" applyAlignment="1">
      <alignment horizontal="center" vertical="center"/>
    </xf>
    <xf numFmtId="2" fontId="87" fillId="0" borderId="25" xfId="11" applyNumberFormat="1" applyFont="1" applyBorder="1" applyAlignment="1">
      <alignment horizontal="center" vertical="center" wrapText="1"/>
    </xf>
    <xf numFmtId="2" fontId="87" fillId="0" borderId="31" xfId="11" applyNumberFormat="1" applyFont="1" applyBorder="1" applyAlignment="1">
      <alignment horizontal="center" vertical="center" wrapText="1"/>
    </xf>
    <xf numFmtId="0" fontId="84" fillId="0" borderId="25" xfId="11" applyFont="1" applyBorder="1" applyAlignment="1">
      <alignment horizontal="center" vertical="center" wrapText="1"/>
    </xf>
    <xf numFmtId="0" fontId="84" fillId="0" borderId="30" xfId="11" applyFont="1" applyBorder="1" applyAlignment="1">
      <alignment horizontal="center" vertical="center" wrapText="1"/>
    </xf>
    <xf numFmtId="0" fontId="84" fillId="0" borderId="31" xfId="11" applyFont="1" applyBorder="1" applyAlignment="1">
      <alignment horizontal="center" vertical="center" wrapText="1"/>
    </xf>
    <xf numFmtId="0" fontId="84" fillId="0" borderId="30" xfId="11" applyFont="1" applyBorder="1" applyAlignment="1">
      <alignment horizontal="center" vertical="center"/>
    </xf>
    <xf numFmtId="2" fontId="84" fillId="40" borderId="0" xfId="11" applyNumberFormat="1" applyFont="1" applyFill="1" applyAlignment="1">
      <alignment vertical="center"/>
    </xf>
    <xf numFmtId="0" fontId="32" fillId="2" borderId="35" xfId="5" applyFont="1" applyFill="1" applyBorder="1" applyAlignment="1">
      <alignment horizontal="center" vertical="center" wrapText="1"/>
    </xf>
    <xf numFmtId="0" fontId="32" fillId="2" borderId="36" xfId="5" applyFont="1" applyFill="1" applyBorder="1" applyAlignment="1">
      <alignment horizontal="center" vertical="center" wrapText="1"/>
    </xf>
    <xf numFmtId="0" fontId="32" fillId="2" borderId="37" xfId="5" applyFont="1" applyFill="1" applyBorder="1" applyAlignment="1">
      <alignment horizontal="center" vertical="center" wrapText="1"/>
    </xf>
    <xf numFmtId="0" fontId="32" fillId="29" borderId="35" xfId="5" applyFont="1" applyFill="1" applyBorder="1" applyAlignment="1">
      <alignment horizontal="center" vertical="center" wrapText="1"/>
    </xf>
    <xf numFmtId="0" fontId="32" fillId="29" borderId="36" xfId="5" applyFont="1" applyFill="1" applyBorder="1" applyAlignment="1">
      <alignment horizontal="center" vertical="center" wrapText="1"/>
    </xf>
    <xf numFmtId="0" fontId="32" fillId="29" borderId="37" xfId="5" applyFont="1" applyFill="1" applyBorder="1" applyAlignment="1">
      <alignment horizontal="center" vertical="center" wrapText="1"/>
    </xf>
    <xf numFmtId="0" fontId="79" fillId="30" borderId="35" xfId="5" applyFont="1" applyFill="1" applyBorder="1" applyAlignment="1">
      <alignment horizontal="center" vertical="center" wrapText="1"/>
    </xf>
    <xf numFmtId="0" fontId="79" fillId="30" borderId="36" xfId="5" applyFont="1" applyFill="1" applyBorder="1" applyAlignment="1">
      <alignment horizontal="center" vertical="center" wrapText="1"/>
    </xf>
    <xf numFmtId="0" fontId="79" fillId="30" borderId="37" xfId="5" applyFont="1" applyFill="1" applyBorder="1" applyAlignment="1">
      <alignment horizontal="center" vertical="center" wrapText="1"/>
    </xf>
    <xf numFmtId="0" fontId="75" fillId="0" borderId="35" xfId="5" applyFont="1" applyBorder="1" applyAlignment="1">
      <alignment horizontal="center" vertical="center"/>
    </xf>
    <xf numFmtId="0" fontId="75" fillId="0" borderId="36" xfId="5" applyFont="1" applyBorder="1" applyAlignment="1">
      <alignment horizontal="center" vertical="center"/>
    </xf>
    <xf numFmtId="0" fontId="75" fillId="0" borderId="37" xfId="5" applyFont="1" applyBorder="1" applyAlignment="1">
      <alignment horizontal="center" vertical="center"/>
    </xf>
    <xf numFmtId="0" fontId="32" fillId="9" borderId="35" xfId="5" applyFont="1" applyFill="1" applyBorder="1" applyAlignment="1">
      <alignment horizontal="center" vertical="center" wrapText="1"/>
    </xf>
    <xf numFmtId="0" fontId="32" fillId="9" borderId="36" xfId="5" applyFont="1" applyFill="1" applyBorder="1" applyAlignment="1">
      <alignment horizontal="center" vertical="center" wrapText="1"/>
    </xf>
    <xf numFmtId="0" fontId="32" fillId="9" borderId="37" xfId="5" applyFont="1" applyFill="1" applyBorder="1" applyAlignment="1">
      <alignment horizontal="center" vertical="center" wrapText="1"/>
    </xf>
    <xf numFmtId="0" fontId="32" fillId="26" borderId="35" xfId="5" applyFont="1" applyFill="1" applyBorder="1" applyAlignment="1">
      <alignment horizontal="center" vertical="center" wrapText="1"/>
    </xf>
    <xf numFmtId="0" fontId="32" fillId="26" borderId="36" xfId="5" applyFont="1" applyFill="1" applyBorder="1" applyAlignment="1">
      <alignment horizontal="center" vertical="center" wrapText="1"/>
    </xf>
    <xf numFmtId="0" fontId="32" fillId="26" borderId="37" xfId="5" applyFont="1" applyFill="1" applyBorder="1" applyAlignment="1">
      <alignment horizontal="center" vertical="center" wrapText="1"/>
    </xf>
    <xf numFmtId="0" fontId="32" fillId="27" borderId="35" xfId="5" applyFont="1" applyFill="1" applyBorder="1" applyAlignment="1">
      <alignment horizontal="center" vertical="center" wrapText="1"/>
    </xf>
    <xf numFmtId="0" fontId="32" fillId="27" borderId="36" xfId="5" applyFont="1" applyFill="1" applyBorder="1" applyAlignment="1">
      <alignment horizontal="center" vertical="center" wrapText="1"/>
    </xf>
    <xf numFmtId="0" fontId="32" fillId="27" borderId="37" xfId="5" applyFont="1" applyFill="1" applyBorder="1" applyAlignment="1">
      <alignment horizontal="center" vertical="center" wrapText="1"/>
    </xf>
    <xf numFmtId="0" fontId="32" fillId="28" borderId="35" xfId="5" applyFont="1" applyFill="1" applyBorder="1" applyAlignment="1">
      <alignment horizontal="center" vertical="center" wrapText="1"/>
    </xf>
    <xf numFmtId="0" fontId="32" fillId="28" borderId="36" xfId="5" applyFont="1" applyFill="1" applyBorder="1" applyAlignment="1">
      <alignment horizontal="center" vertical="center" wrapText="1"/>
    </xf>
    <xf numFmtId="0" fontId="32" fillId="28" borderId="37" xfId="5" applyFont="1" applyFill="1" applyBorder="1" applyAlignment="1">
      <alignment horizontal="center" vertical="center" wrapText="1"/>
    </xf>
    <xf numFmtId="0" fontId="18" fillId="0" borderId="120" xfId="5" applyFont="1" applyBorder="1" applyAlignment="1">
      <alignment horizontal="center" wrapText="1"/>
    </xf>
    <xf numFmtId="0" fontId="18" fillId="0" borderId="36" xfId="5" applyFont="1" applyBorder="1" applyAlignment="1">
      <alignment horizontal="center" wrapText="1"/>
    </xf>
    <xf numFmtId="0" fontId="80" fillId="0" borderId="47" xfId="5" applyFont="1" applyBorder="1" applyAlignment="1">
      <alignment horizontal="center" vertical="center" wrapText="1"/>
    </xf>
    <xf numFmtId="0" fontId="80" fillId="0" borderId="109" xfId="5" applyFont="1" applyBorder="1" applyAlignment="1">
      <alignment horizontal="center" vertical="center" wrapText="1"/>
    </xf>
    <xf numFmtId="0" fontId="80" fillId="0" borderId="105" xfId="5" applyFont="1" applyBorder="1" applyAlignment="1">
      <alignment horizontal="center" vertical="center" wrapText="1"/>
    </xf>
    <xf numFmtId="0" fontId="80" fillId="0" borderId="39" xfId="5" applyFont="1" applyBorder="1" applyAlignment="1">
      <alignment horizontal="center" vertical="center" wrapText="1"/>
    </xf>
    <xf numFmtId="0" fontId="80" fillId="0" borderId="88" xfId="5" applyFont="1" applyBorder="1" applyAlignment="1">
      <alignment horizontal="center" vertical="center" wrapText="1"/>
    </xf>
    <xf numFmtId="0" fontId="80" fillId="0" borderId="92" xfId="5" applyFont="1" applyBorder="1" applyAlignment="1">
      <alignment horizontal="center" vertical="center" wrapText="1"/>
    </xf>
    <xf numFmtId="0" fontId="80" fillId="0" borderId="93" xfId="5" applyFont="1" applyBorder="1" applyAlignment="1">
      <alignment horizontal="center" vertical="center" wrapText="1"/>
    </xf>
    <xf numFmtId="0" fontId="10" fillId="31" borderId="1" xfId="5" applyFont="1" applyFill="1" applyBorder="1" applyAlignment="1">
      <alignment horizontal="center" vertical="center" wrapText="1"/>
    </xf>
    <xf numFmtId="0" fontId="10" fillId="31" borderId="34" xfId="5" applyFont="1" applyFill="1" applyBorder="1" applyAlignment="1">
      <alignment horizontal="center" vertical="center" wrapText="1"/>
    </xf>
    <xf numFmtId="0" fontId="10" fillId="31" borderId="3" xfId="5" applyFont="1" applyFill="1" applyBorder="1" applyAlignment="1">
      <alignment horizontal="center" vertical="center" wrapText="1"/>
    </xf>
    <xf numFmtId="0" fontId="10" fillId="31" borderId="104" xfId="5" applyFont="1" applyFill="1" applyBorder="1" applyAlignment="1">
      <alignment horizontal="center" vertical="center" wrapText="1"/>
    </xf>
    <xf numFmtId="0" fontId="10" fillId="31" borderId="112" xfId="5" applyFont="1" applyFill="1" applyBorder="1" applyAlignment="1">
      <alignment horizontal="center" vertical="center" wrapText="1"/>
    </xf>
    <xf numFmtId="0" fontId="10" fillId="31" borderId="107" xfId="5" applyFont="1" applyFill="1" applyBorder="1" applyAlignment="1">
      <alignment horizontal="center" vertical="center" wrapText="1"/>
    </xf>
    <xf numFmtId="0" fontId="10" fillId="24" borderId="1" xfId="5" applyFont="1" applyFill="1" applyBorder="1" applyAlignment="1">
      <alignment horizontal="center" vertical="center" wrapText="1"/>
    </xf>
    <xf numFmtId="0" fontId="10" fillId="24" borderId="34" xfId="5" applyFont="1" applyFill="1" applyBorder="1" applyAlignment="1">
      <alignment horizontal="center" vertical="center" wrapText="1"/>
    </xf>
    <xf numFmtId="0" fontId="10" fillId="24" borderId="3" xfId="5" applyFont="1" applyFill="1" applyBorder="1" applyAlignment="1">
      <alignment horizontal="center" vertical="center" wrapText="1"/>
    </xf>
    <xf numFmtId="0" fontId="10" fillId="24" borderId="104" xfId="5" applyFont="1" applyFill="1" applyBorder="1" applyAlignment="1">
      <alignment horizontal="center" vertical="center" wrapText="1"/>
    </xf>
    <xf numFmtId="0" fontId="10" fillId="24" borderId="112" xfId="5" applyFont="1" applyFill="1" applyBorder="1" applyAlignment="1">
      <alignment horizontal="center" vertical="center" wrapText="1"/>
    </xf>
    <xf numFmtId="0" fontId="10" fillId="24" borderId="107" xfId="5" applyFont="1" applyFill="1" applyBorder="1" applyAlignment="1">
      <alignment horizontal="center" vertical="center" wrapText="1"/>
    </xf>
    <xf numFmtId="0" fontId="10" fillId="32" borderId="1" xfId="5" applyFont="1" applyFill="1" applyBorder="1" applyAlignment="1">
      <alignment horizontal="center" vertical="center" wrapText="1"/>
    </xf>
    <xf numFmtId="0" fontId="10" fillId="32" borderId="34" xfId="5" applyFont="1" applyFill="1" applyBorder="1" applyAlignment="1">
      <alignment horizontal="center" vertical="center" wrapText="1"/>
    </xf>
    <xf numFmtId="0" fontId="10" fillId="32" borderId="3" xfId="5" applyFont="1" applyFill="1" applyBorder="1" applyAlignment="1">
      <alignment horizontal="center" vertical="center" wrapText="1"/>
    </xf>
    <xf numFmtId="0" fontId="10" fillId="32" borderId="104" xfId="5" applyFont="1" applyFill="1" applyBorder="1" applyAlignment="1">
      <alignment horizontal="center" vertical="center" wrapText="1"/>
    </xf>
    <xf numFmtId="0" fontId="10" fillId="32" borderId="112" xfId="5" applyFont="1" applyFill="1" applyBorder="1" applyAlignment="1">
      <alignment horizontal="center" vertical="center" wrapText="1"/>
    </xf>
    <xf numFmtId="0" fontId="10" fillId="32" borderId="107" xfId="5" applyFont="1" applyFill="1" applyBorder="1" applyAlignment="1">
      <alignment horizontal="center" vertical="center" wrapText="1"/>
    </xf>
    <xf numFmtId="0" fontId="23" fillId="0" borderId="0" xfId="5" applyFont="1" applyAlignment="1">
      <alignment horizontal="center" wrapText="1"/>
    </xf>
    <xf numFmtId="0" fontId="5" fillId="0" borderId="89" xfId="10" applyNumberFormat="1" applyFont="1" applyBorder="1" applyAlignment="1">
      <alignment horizontal="center" vertical="center" wrapText="1"/>
    </xf>
    <xf numFmtId="0" fontId="5" fillId="0" borderId="115" xfId="10" applyNumberFormat="1" applyFont="1" applyBorder="1" applyAlignment="1">
      <alignment horizontal="center" vertical="center" wrapText="1"/>
    </xf>
    <xf numFmtId="0" fontId="34" fillId="0" borderId="0" xfId="5" applyFont="1" applyAlignment="1">
      <alignment horizontal="center" wrapText="1"/>
    </xf>
    <xf numFmtId="0" fontId="37" fillId="9" borderId="0" xfId="5" applyFont="1" applyFill="1" applyAlignment="1">
      <alignment horizontal="center"/>
    </xf>
    <xf numFmtId="0" fontId="71" fillId="0" borderId="0" xfId="9" applyNumberFormat="1" applyFill="1" applyAlignment="1">
      <alignment horizontal="center"/>
    </xf>
    <xf numFmtId="0" fontId="46" fillId="6" borderId="78" xfId="3" applyFont="1" applyFill="1" applyBorder="1" applyAlignment="1">
      <alignment horizontal="center" vertical="center"/>
    </xf>
    <xf numFmtId="0" fontId="46" fillId="6" borderId="79" xfId="3" applyFont="1" applyFill="1" applyBorder="1" applyAlignment="1">
      <alignment horizontal="center" vertical="center"/>
    </xf>
    <xf numFmtId="0" fontId="56" fillId="10" borderId="1" xfId="3" applyFont="1" applyFill="1" applyBorder="1" applyAlignment="1">
      <alignment horizontal="center" vertical="center" wrapText="1"/>
    </xf>
    <xf numFmtId="0" fontId="56" fillId="10" borderId="2" xfId="3" applyFont="1" applyFill="1" applyBorder="1" applyAlignment="1">
      <alignment horizontal="center" vertical="center" wrapText="1"/>
    </xf>
    <xf numFmtId="0" fontId="56" fillId="10" borderId="34" xfId="3" applyFont="1" applyFill="1" applyBorder="1" applyAlignment="1">
      <alignment horizontal="center" vertical="center" wrapText="1"/>
    </xf>
    <xf numFmtId="0" fontId="56" fillId="10" borderId="33" xfId="3" applyFont="1" applyFill="1" applyBorder="1" applyAlignment="1">
      <alignment horizontal="center" vertical="center" wrapText="1"/>
    </xf>
    <xf numFmtId="0" fontId="56" fillId="10" borderId="3" xfId="3" applyFont="1" applyFill="1" applyBorder="1" applyAlignment="1">
      <alignment horizontal="center" vertical="center" wrapText="1"/>
    </xf>
    <xf numFmtId="0" fontId="56" fillId="10" borderId="4" xfId="3" applyFont="1" applyFill="1" applyBorder="1" applyAlignment="1">
      <alignment horizontal="center" vertical="center" wrapText="1"/>
    </xf>
    <xf numFmtId="0" fontId="15" fillId="0" borderId="72" xfId="3" applyFont="1" applyBorder="1" applyAlignment="1">
      <alignment horizontal="center" vertical="center" wrapText="1"/>
    </xf>
    <xf numFmtId="0" fontId="15" fillId="0" borderId="77" xfId="3" applyFont="1" applyBorder="1" applyAlignment="1">
      <alignment horizontal="center" vertical="center" wrapText="1"/>
    </xf>
    <xf numFmtId="0" fontId="46" fillId="6" borderId="80" xfId="3" applyFont="1" applyFill="1" applyBorder="1" applyAlignment="1">
      <alignment horizontal="center" vertical="center"/>
    </xf>
    <xf numFmtId="0" fontId="15" fillId="0" borderId="66" xfId="3" applyFont="1" applyBorder="1" applyAlignment="1">
      <alignment horizontal="center" vertical="center"/>
    </xf>
    <xf numFmtId="0" fontId="15" fillId="0" borderId="72" xfId="3" applyFont="1" applyBorder="1" applyAlignment="1">
      <alignment horizontal="center" vertical="center"/>
    </xf>
    <xf numFmtId="0" fontId="46" fillId="6" borderId="78" xfId="3" applyFont="1" applyFill="1" applyBorder="1" applyAlignment="1">
      <alignment horizontal="center" vertical="center" wrapText="1"/>
    </xf>
    <xf numFmtId="0" fontId="46" fillId="6" borderId="79" xfId="3" applyFont="1" applyFill="1" applyBorder="1" applyAlignment="1">
      <alignment horizontal="center" vertical="center" wrapText="1"/>
    </xf>
    <xf numFmtId="0" fontId="15" fillId="0" borderId="66" xfId="3" applyFont="1" applyBorder="1" applyAlignment="1">
      <alignment horizontal="center" vertical="center" wrapText="1"/>
    </xf>
    <xf numFmtId="0" fontId="23" fillId="9" borderId="34" xfId="3" applyFont="1" applyFill="1" applyBorder="1" applyAlignment="1">
      <alignment horizontal="center" vertical="center" wrapText="1"/>
    </xf>
    <xf numFmtId="0" fontId="23" fillId="9" borderId="0" xfId="3" applyFont="1" applyFill="1" applyAlignment="1">
      <alignment horizontal="center" vertical="center" wrapText="1"/>
    </xf>
    <xf numFmtId="0" fontId="3" fillId="2" borderId="0" xfId="3" applyFont="1" applyFill="1" applyAlignment="1">
      <alignment horizontal="center" vertical="center"/>
    </xf>
    <xf numFmtId="0" fontId="15" fillId="0" borderId="49" xfId="3" applyFont="1" applyBorder="1" applyAlignment="1">
      <alignment horizontal="left" vertical="center" wrapText="1"/>
    </xf>
    <xf numFmtId="0" fontId="15" fillId="0" borderId="50" xfId="3" applyFont="1" applyBorder="1" applyAlignment="1">
      <alignment horizontal="left" vertical="center" wrapText="1"/>
    </xf>
    <xf numFmtId="0" fontId="15" fillId="0" borderId="72" xfId="3" applyFont="1" applyBorder="1" applyAlignment="1">
      <alignment horizontal="left" vertical="center" wrapText="1"/>
    </xf>
    <xf numFmtId="0" fontId="15" fillId="0" borderId="73" xfId="3" applyFont="1" applyBorder="1" applyAlignment="1">
      <alignment horizontal="left" vertical="center" wrapText="1"/>
    </xf>
    <xf numFmtId="0" fontId="44" fillId="0" borderId="50" xfId="3" applyFont="1" applyBorder="1" applyAlignment="1">
      <alignment horizontal="center" vertical="center"/>
    </xf>
    <xf numFmtId="0" fontId="45" fillId="18" borderId="2" xfId="3" applyFont="1" applyFill="1" applyBorder="1" applyAlignment="1">
      <alignment horizontal="center" vertical="center" wrapText="1"/>
    </xf>
    <xf numFmtId="0" fontId="45" fillId="18" borderId="33" xfId="3" applyFont="1" applyFill="1" applyBorder="1" applyAlignment="1">
      <alignment horizontal="center" vertical="center" wrapText="1"/>
    </xf>
    <xf numFmtId="0" fontId="18" fillId="0" borderId="66" xfId="3" applyFont="1" applyBorder="1" applyAlignment="1">
      <alignment horizontal="center" vertical="center" wrapText="1"/>
    </xf>
    <xf numFmtId="0" fontId="18" fillId="0" borderId="72" xfId="3" applyFont="1" applyBorder="1" applyAlignment="1">
      <alignment horizontal="center" vertical="center" wrapText="1"/>
    </xf>
    <xf numFmtId="0" fontId="50" fillId="6" borderId="78" xfId="3" applyFont="1" applyFill="1" applyBorder="1" applyAlignment="1">
      <alignment horizontal="center" vertical="center" wrapText="1"/>
    </xf>
    <xf numFmtId="0" fontId="49" fillId="6" borderId="79" xfId="3" applyFont="1" applyFill="1" applyBorder="1" applyAlignment="1">
      <alignment horizontal="center" vertical="center" wrapText="1"/>
    </xf>
    <xf numFmtId="0" fontId="15" fillId="0" borderId="94" xfId="3" applyFont="1" applyBorder="1" applyAlignment="1">
      <alignment horizontal="center" vertical="center" wrapText="1"/>
    </xf>
    <xf numFmtId="0" fontId="15" fillId="0" borderId="84" xfId="3" applyFont="1" applyBorder="1" applyAlignment="1">
      <alignment horizontal="center" vertical="center" wrapText="1"/>
    </xf>
    <xf numFmtId="0" fontId="15" fillId="0" borderId="97" xfId="3" applyFont="1" applyBorder="1" applyAlignment="1">
      <alignment horizontal="center" vertical="center" wrapText="1"/>
    </xf>
    <xf numFmtId="0" fontId="45" fillId="9" borderId="34" xfId="3" applyFont="1" applyFill="1" applyBorder="1" applyAlignment="1">
      <alignment horizontal="center" vertical="center" wrapText="1"/>
    </xf>
    <xf numFmtId="0" fontId="15" fillId="0" borderId="84" xfId="3" applyFont="1" applyBorder="1" applyAlignment="1">
      <alignment horizontal="center" vertical="center"/>
    </xf>
    <xf numFmtId="0" fontId="45" fillId="17" borderId="35" xfId="3" applyFont="1" applyFill="1" applyBorder="1" applyAlignment="1">
      <alignment horizontal="center" vertical="center"/>
    </xf>
    <xf numFmtId="0" fontId="45" fillId="17" borderId="36" xfId="3" applyFont="1" applyFill="1" applyBorder="1" applyAlignment="1">
      <alignment horizontal="center" vertical="center"/>
    </xf>
    <xf numFmtId="0" fontId="45" fillId="17" borderId="37" xfId="3" applyFont="1" applyFill="1" applyBorder="1" applyAlignment="1">
      <alignment horizontal="center" vertical="center"/>
    </xf>
    <xf numFmtId="0" fontId="46" fillId="6" borderId="34" xfId="3" applyFont="1" applyFill="1" applyBorder="1" applyAlignment="1">
      <alignment horizontal="center" vertical="center"/>
    </xf>
    <xf numFmtId="0" fontId="46" fillId="6" borderId="0" xfId="3" applyFont="1" applyFill="1" applyBorder="1" applyAlignment="1">
      <alignment horizontal="center" vertical="center"/>
    </xf>
    <xf numFmtId="0" fontId="46" fillId="6" borderId="33" xfId="3" applyFont="1" applyFill="1" applyBorder="1" applyAlignment="1">
      <alignment horizontal="center" vertical="center"/>
    </xf>
    <xf numFmtId="0" fontId="46" fillId="6" borderId="93" xfId="5" applyFont="1" applyFill="1" applyBorder="1" applyAlignment="1">
      <alignment horizontal="center" vertical="center"/>
    </xf>
    <xf numFmtId="0" fontId="46" fillId="6" borderId="79" xfId="5" applyFont="1" applyFill="1" applyBorder="1" applyAlignment="1">
      <alignment horizontal="center" vertical="center"/>
    </xf>
    <xf numFmtId="0" fontId="15" fillId="0" borderId="155" xfId="5" applyFont="1" applyBorder="1" applyAlignment="1">
      <alignment horizontal="center" vertical="center" wrapText="1"/>
    </xf>
    <xf numFmtId="0" fontId="15" fillId="0" borderId="156" xfId="5" applyFont="1" applyBorder="1" applyAlignment="1">
      <alignment horizontal="center" vertical="center" wrapText="1"/>
    </xf>
    <xf numFmtId="0" fontId="43" fillId="9" borderId="111" xfId="5" applyFont="1" applyFill="1" applyBorder="1" applyAlignment="1">
      <alignment horizontal="center" vertical="center" wrapText="1"/>
    </xf>
    <xf numFmtId="0" fontId="46" fillId="6" borderId="34" xfId="5" applyFont="1" applyFill="1" applyBorder="1" applyAlignment="1">
      <alignment horizontal="center" vertical="center" wrapText="1"/>
    </xf>
    <xf numFmtId="0" fontId="46" fillId="6" borderId="0" xfId="5" applyFont="1" applyFill="1" applyAlignment="1">
      <alignment horizontal="center" vertical="center" wrapText="1"/>
    </xf>
    <xf numFmtId="0" fontId="15" fillId="0" borderId="0" xfId="5" applyFont="1" applyAlignment="1">
      <alignment horizontal="left" vertical="center" wrapText="1"/>
    </xf>
    <xf numFmtId="0" fontId="15" fillId="0" borderId="33" xfId="5" applyFont="1" applyBorder="1" applyAlignment="1">
      <alignment horizontal="left" vertical="center" wrapText="1"/>
    </xf>
    <xf numFmtId="0" fontId="3" fillId="2" borderId="0" xfId="5" applyFont="1" applyFill="1" applyAlignment="1">
      <alignment horizontal="center" vertical="center"/>
    </xf>
    <xf numFmtId="0" fontId="15" fillId="0" borderId="49" xfId="5" applyFont="1" applyBorder="1" applyAlignment="1">
      <alignment horizontal="left" vertical="center" wrapText="1"/>
    </xf>
    <xf numFmtId="0" fontId="15" fillId="0" borderId="50" xfId="5" applyFont="1" applyBorder="1" applyAlignment="1">
      <alignment horizontal="left" vertical="center" wrapText="1"/>
    </xf>
    <xf numFmtId="0" fontId="15" fillId="0" borderId="52" xfId="5" applyFont="1" applyBorder="1" applyAlignment="1">
      <alignment horizontal="left" vertical="center" wrapText="1"/>
    </xf>
    <xf numFmtId="0" fontId="15" fillId="0" borderId="53" xfId="5" applyFont="1" applyBorder="1" applyAlignment="1">
      <alignment horizontal="left" vertical="center" wrapText="1"/>
    </xf>
    <xf numFmtId="0" fontId="43" fillId="18" borderId="51" xfId="5" applyFont="1" applyFill="1" applyBorder="1" applyAlignment="1">
      <alignment horizontal="center" vertical="center"/>
    </xf>
    <xf numFmtId="0" fontId="43" fillId="18" borderId="24" xfId="5" applyFont="1" applyFill="1" applyBorder="1" applyAlignment="1">
      <alignment horizontal="center" vertical="center"/>
    </xf>
    <xf numFmtId="0" fontId="44" fillId="0" borderId="54" xfId="5" applyFont="1" applyBorder="1" applyAlignment="1">
      <alignment horizontal="center" vertical="center" wrapText="1"/>
    </xf>
    <xf numFmtId="0" fontId="44" fillId="0" borderId="55" xfId="5" applyFont="1" applyBorder="1" applyAlignment="1">
      <alignment horizontal="center" vertical="center" wrapText="1"/>
    </xf>
    <xf numFmtId="0" fontId="46" fillId="6" borderId="58" xfId="5" applyFont="1" applyFill="1" applyBorder="1" applyAlignment="1">
      <alignment horizontal="center" vertical="center"/>
    </xf>
    <xf numFmtId="0" fontId="46" fillId="6" borderId="59" xfId="5" applyFont="1" applyFill="1" applyBorder="1" applyAlignment="1">
      <alignment horizontal="center" vertical="center"/>
    </xf>
    <xf numFmtId="0" fontId="15" fillId="0" borderId="66" xfId="5" applyFont="1" applyBorder="1" applyAlignment="1">
      <alignment horizontal="center" vertical="center"/>
    </xf>
    <xf numFmtId="0" fontId="15" fillId="0" borderId="66" xfId="5" applyFont="1" applyBorder="1" applyAlignment="1">
      <alignment horizontal="center" vertical="center" wrapText="1"/>
    </xf>
    <xf numFmtId="0" fontId="46" fillId="6" borderId="34" xfId="5" applyFont="1" applyFill="1" applyBorder="1" applyAlignment="1">
      <alignment horizontal="center" vertical="center"/>
    </xf>
    <xf numFmtId="0" fontId="46" fillId="6" borderId="0" xfId="5" applyFont="1" applyFill="1" applyAlignment="1">
      <alignment horizontal="center" vertical="center"/>
    </xf>
    <xf numFmtId="0" fontId="15" fillId="0" borderId="72" xfId="5" applyFont="1" applyBorder="1" applyAlignment="1">
      <alignment horizontal="center" vertical="center" wrapText="1"/>
    </xf>
    <xf numFmtId="0" fontId="15" fillId="0" borderId="58" xfId="5" applyFont="1" applyBorder="1" applyAlignment="1">
      <alignment horizontal="center" vertical="center" wrapText="1"/>
    </xf>
    <xf numFmtId="0" fontId="15" fillId="0" borderId="77" xfId="5" applyFont="1" applyBorder="1" applyAlignment="1">
      <alignment horizontal="center" vertical="center" wrapText="1"/>
    </xf>
    <xf numFmtId="0" fontId="46" fillId="6" borderId="78" xfId="5" applyFont="1" applyFill="1" applyBorder="1" applyAlignment="1">
      <alignment horizontal="center" vertical="center"/>
    </xf>
    <xf numFmtId="0" fontId="15" fillId="0" borderId="72" xfId="5" applyFont="1" applyBorder="1" applyAlignment="1">
      <alignment horizontal="center" vertical="center"/>
    </xf>
    <xf numFmtId="0" fontId="15" fillId="0" borderId="84" xfId="5" applyFont="1" applyBorder="1" applyAlignment="1">
      <alignment horizontal="center" vertical="center"/>
    </xf>
    <xf numFmtId="0" fontId="45" fillId="9" borderId="0" xfId="5" applyFont="1" applyFill="1" applyAlignment="1">
      <alignment horizontal="center" vertical="center" wrapText="1"/>
    </xf>
    <xf numFmtId="0" fontId="15" fillId="0" borderId="84" xfId="5" applyFont="1" applyBorder="1" applyAlignment="1">
      <alignment horizontal="center" vertical="center" wrapText="1"/>
    </xf>
    <xf numFmtId="0" fontId="18" fillId="0" borderId="66" xfId="5" applyFont="1" applyBorder="1" applyAlignment="1">
      <alignment horizontal="center" vertical="center" wrapText="1"/>
    </xf>
    <xf numFmtId="0" fontId="49" fillId="6" borderId="34" xfId="5" applyFont="1" applyFill="1" applyBorder="1" applyAlignment="1">
      <alignment horizontal="center" vertical="center" wrapText="1"/>
    </xf>
    <xf numFmtId="0" fontId="49" fillId="6" borderId="0" xfId="5" applyFont="1" applyFill="1" applyAlignment="1">
      <alignment horizontal="center" vertical="center" wrapText="1"/>
    </xf>
    <xf numFmtId="0" fontId="45" fillId="17" borderId="1" xfId="5" applyFont="1" applyFill="1" applyBorder="1" applyAlignment="1">
      <alignment horizontal="center" vertical="center"/>
    </xf>
    <xf numFmtId="0" fontId="45" fillId="17" borderId="24" xfId="5" applyFont="1" applyFill="1" applyBorder="1" applyAlignment="1">
      <alignment horizontal="center" vertical="center"/>
    </xf>
    <xf numFmtId="0" fontId="22" fillId="0" borderId="0" xfId="0" applyFont="1" applyAlignment="1">
      <alignment horizontal="center" vertical="center" wrapText="1"/>
    </xf>
    <xf numFmtId="2" fontId="65" fillId="5" borderId="1" xfId="0" applyNumberFormat="1" applyFont="1" applyFill="1" applyBorder="1" applyAlignment="1">
      <alignment horizontal="center" vertical="center" wrapText="1"/>
    </xf>
    <xf numFmtId="2" fontId="65" fillId="5" borderId="2" xfId="0" applyNumberFormat="1" applyFont="1" applyFill="1" applyBorder="1" applyAlignment="1">
      <alignment horizontal="center" vertical="center" wrapText="1"/>
    </xf>
    <xf numFmtId="2" fontId="65" fillId="5" borderId="3" xfId="0" applyNumberFormat="1" applyFont="1" applyFill="1" applyBorder="1" applyAlignment="1">
      <alignment horizontal="center" vertical="center" wrapText="1"/>
    </xf>
    <xf numFmtId="2" fontId="65" fillId="5" borderId="4" xfId="0" applyNumberFormat="1" applyFont="1" applyFill="1" applyBorder="1" applyAlignment="1">
      <alignment horizontal="center" vertical="center" wrapText="1"/>
    </xf>
    <xf numFmtId="0" fontId="5" fillId="0" borderId="29" xfId="0" applyFont="1" applyFill="1" applyBorder="1" applyAlignment="1">
      <alignment horizontal="center" wrapText="1"/>
    </xf>
    <xf numFmtId="0" fontId="5" fillId="0" borderId="4" xfId="0" applyFont="1" applyFill="1" applyBorder="1" applyAlignment="1">
      <alignment horizont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6" xfId="0" applyFont="1" applyBorder="1" applyAlignment="1">
      <alignment horizontal="center" vertical="center" wrapText="1"/>
    </xf>
    <xf numFmtId="0" fontId="23" fillId="9" borderId="0" xfId="0" applyFont="1" applyFill="1" applyAlignment="1">
      <alignment horizontal="center" vertical="center" wrapText="1"/>
    </xf>
    <xf numFmtId="0" fontId="13"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Alignment="1">
      <alignment horizontal="center" wrapText="1"/>
    </xf>
    <xf numFmtId="0" fontId="15" fillId="0" borderId="0" xfId="0" applyFont="1" applyAlignment="1">
      <alignment horizontal="center" vertical="top" wrapText="1"/>
    </xf>
    <xf numFmtId="0" fontId="6" fillId="3" borderId="0" xfId="0" applyFont="1" applyFill="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3" fillId="5" borderId="12"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30" fillId="10" borderId="0" xfId="3" applyFont="1" applyFill="1" applyAlignment="1">
      <alignment horizontal="center"/>
    </xf>
    <xf numFmtId="0" fontId="32" fillId="10" borderId="0" xfId="0" applyFont="1" applyFill="1" applyAlignment="1">
      <alignment horizontal="center"/>
    </xf>
    <xf numFmtId="0" fontId="30" fillId="10" borderId="0" xfId="0" applyFont="1" applyFill="1" applyAlignment="1">
      <alignment horizontal="center" vertical="center"/>
    </xf>
    <xf numFmtId="0" fontId="10" fillId="0" borderId="0" xfId="3" applyFont="1" applyAlignment="1">
      <alignment horizontal="center"/>
    </xf>
    <xf numFmtId="0" fontId="28" fillId="10" borderId="0" xfId="0" applyFont="1" applyFill="1" applyAlignment="1">
      <alignment horizontal="center" vertical="center"/>
    </xf>
    <xf numFmtId="0" fontId="29" fillId="5" borderId="0" xfId="0" applyFont="1" applyFill="1" applyAlignment="1">
      <alignment horizontal="center" vertical="center"/>
    </xf>
    <xf numFmtId="0" fontId="64" fillId="5" borderId="0" xfId="0" applyFont="1" applyFill="1" applyAlignment="1">
      <alignment horizontal="center" vertical="center"/>
    </xf>
    <xf numFmtId="0" fontId="29" fillId="10" borderId="0" xfId="3" applyFont="1" applyFill="1" applyAlignment="1">
      <alignment horizontal="center"/>
    </xf>
    <xf numFmtId="0" fontId="30" fillId="0" borderId="0" xfId="0" applyFont="1" applyFill="1" applyAlignment="1">
      <alignment horizontal="center" vertical="center"/>
    </xf>
    <xf numFmtId="0" fontId="26" fillId="2" borderId="0" xfId="3" applyFont="1" applyFill="1" applyAlignment="1">
      <alignment horizontal="left"/>
    </xf>
    <xf numFmtId="0" fontId="32" fillId="0" borderId="0" xfId="3" applyFont="1" applyAlignment="1">
      <alignment horizontal="center"/>
    </xf>
    <xf numFmtId="0" fontId="33" fillId="0" borderId="0" xfId="3" applyFont="1" applyAlignment="1">
      <alignment horizontal="left"/>
    </xf>
    <xf numFmtId="0" fontId="28" fillId="10" borderId="0" xfId="5" applyFont="1" applyFill="1" applyAlignment="1">
      <alignment horizontal="center" vertical="center"/>
    </xf>
    <xf numFmtId="2" fontId="10" fillId="13" borderId="24" xfId="5" applyNumberFormat="1" applyFont="1" applyFill="1" applyBorder="1" applyAlignment="1">
      <alignment horizontal="center"/>
    </xf>
    <xf numFmtId="2" fontId="10" fillId="13" borderId="2" xfId="5" applyNumberFormat="1" applyFont="1" applyFill="1" applyBorder="1" applyAlignment="1">
      <alignment horizontal="center"/>
    </xf>
    <xf numFmtId="8" fontId="10" fillId="13" borderId="24" xfId="5" applyNumberFormat="1" applyFont="1" applyFill="1" applyBorder="1" applyAlignment="1">
      <alignment horizontal="center"/>
    </xf>
    <xf numFmtId="0" fontId="5" fillId="0" borderId="0" xfId="5" applyAlignment="1">
      <alignment horizontal="left"/>
    </xf>
    <xf numFmtId="8" fontId="10" fillId="13" borderId="0" xfId="5" applyNumberFormat="1" applyFont="1" applyFill="1" applyAlignment="1">
      <alignment horizontal="center"/>
    </xf>
    <xf numFmtId="49" fontId="5" fillId="0" borderId="0" xfId="5" applyNumberFormat="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36" fillId="0" borderId="0" xfId="5" applyFont="1" applyAlignment="1">
      <alignment horizontal="center" vertical="center" wrapText="1"/>
    </xf>
    <xf numFmtId="8" fontId="10" fillId="0" borderId="38" xfId="0" applyNumberFormat="1" applyFont="1" applyBorder="1" applyAlignment="1">
      <alignment horizontal="center" vertical="center"/>
    </xf>
    <xf numFmtId="8" fontId="10" fillId="0" borderId="39" xfId="0" applyNumberFormat="1" applyFont="1" applyBorder="1" applyAlignment="1">
      <alignment horizontal="center" vertical="center"/>
    </xf>
    <xf numFmtId="8" fontId="10" fillId="0" borderId="40" xfId="0" applyNumberFormat="1" applyFont="1" applyBorder="1" applyAlignment="1">
      <alignment horizontal="center" vertical="center"/>
    </xf>
    <xf numFmtId="8" fontId="10" fillId="0" borderId="42" xfId="0" applyNumberFormat="1" applyFont="1" applyBorder="1" applyAlignment="1">
      <alignment horizontal="center" vertical="center"/>
    </xf>
    <xf numFmtId="8" fontId="10" fillId="0" borderId="43" xfId="0" applyNumberFormat="1" applyFont="1" applyBorder="1" applyAlignment="1">
      <alignment horizontal="center" vertical="center"/>
    </xf>
    <xf numFmtId="8" fontId="10" fillId="0" borderId="44" xfId="0" applyNumberFormat="1" applyFont="1" applyBorder="1" applyAlignment="1">
      <alignment horizontal="center" vertical="center"/>
    </xf>
    <xf numFmtId="44" fontId="60" fillId="25" borderId="2" xfId="4" applyFont="1" applyFill="1" applyBorder="1" applyAlignment="1">
      <alignment horizontal="center" vertical="center" wrapText="1"/>
    </xf>
    <xf numFmtId="44" fontId="60" fillId="25" borderId="33" xfId="4" applyFont="1" applyFill="1" applyBorder="1" applyAlignment="1">
      <alignment horizontal="center" vertical="center" wrapText="1"/>
    </xf>
    <xf numFmtId="44" fontId="60" fillId="25" borderId="4" xfId="4" applyFont="1" applyFill="1" applyBorder="1" applyAlignment="1">
      <alignment horizontal="center" vertical="center" wrapText="1"/>
    </xf>
    <xf numFmtId="44" fontId="60" fillId="17" borderId="104" xfId="4" applyFont="1" applyFill="1" applyBorder="1" applyAlignment="1">
      <alignment horizontal="center" vertical="center" wrapText="1"/>
    </xf>
    <xf numFmtId="44" fontId="60" fillId="17" borderId="112" xfId="4" applyFont="1" applyFill="1" applyBorder="1" applyAlignment="1">
      <alignment horizontal="center" vertical="center" wrapText="1"/>
    </xf>
    <xf numFmtId="44" fontId="60" fillId="17" borderId="56" xfId="4" applyFont="1" applyFill="1" applyBorder="1" applyAlignment="1">
      <alignment horizontal="center" vertical="center" wrapText="1"/>
    </xf>
    <xf numFmtId="44" fontId="60" fillId="17" borderId="107" xfId="4" applyFont="1" applyFill="1" applyBorder="1" applyAlignment="1">
      <alignment horizontal="center" vertical="center" wrapText="1"/>
    </xf>
    <xf numFmtId="44" fontId="60" fillId="0" borderId="108" xfId="4" applyFont="1" applyBorder="1" applyAlignment="1">
      <alignment horizontal="center" vertical="center" wrapText="1"/>
    </xf>
    <xf numFmtId="44" fontId="60" fillId="0" borderId="105" xfId="4" applyFont="1" applyBorder="1" applyAlignment="1">
      <alignment horizontal="center" vertical="center" wrapText="1"/>
    </xf>
    <xf numFmtId="44" fontId="60" fillId="0" borderId="92" xfId="4" applyFont="1" applyBorder="1" applyAlignment="1">
      <alignment horizontal="center" vertical="center" wrapText="1"/>
    </xf>
    <xf numFmtId="44" fontId="60" fillId="0" borderId="106" xfId="4" applyFont="1" applyBorder="1" applyAlignment="1">
      <alignment horizontal="center" vertical="center" wrapText="1"/>
    </xf>
    <xf numFmtId="44" fontId="60" fillId="0" borderId="93" xfId="4" applyFont="1" applyBorder="1" applyAlignment="1">
      <alignment horizontal="center" vertical="center" wrapText="1"/>
    </xf>
    <xf numFmtId="44" fontId="60" fillId="0" borderId="124" xfId="4" applyFont="1" applyBorder="1" applyAlignment="1">
      <alignment horizontal="center" vertical="center" wrapText="1"/>
    </xf>
    <xf numFmtId="0" fontId="60" fillId="25" borderId="48" xfId="8" applyFont="1" applyFill="1" applyBorder="1" applyAlignment="1">
      <alignment horizontal="center" vertical="center" textRotation="90" wrapText="1"/>
    </xf>
    <xf numFmtId="0" fontId="60" fillId="25" borderId="110" xfId="8" applyFont="1" applyFill="1" applyBorder="1" applyAlignment="1">
      <alignment horizontal="center" vertical="center" textRotation="90" wrapText="1"/>
    </xf>
    <xf numFmtId="0" fontId="60" fillId="25" borderId="106" xfId="8" applyFont="1" applyFill="1" applyBorder="1" applyAlignment="1">
      <alignment horizontal="center" vertical="center" textRotation="90" wrapText="1"/>
    </xf>
    <xf numFmtId="44" fontId="60" fillId="0" borderId="56" xfId="4" applyFont="1" applyBorder="1" applyAlignment="1">
      <alignment horizontal="center" vertical="center" wrapText="1"/>
    </xf>
    <xf numFmtId="44" fontId="60" fillId="0" borderId="107" xfId="4" applyFont="1" applyBorder="1" applyAlignment="1">
      <alignment horizontal="center" vertical="center" wrapText="1"/>
    </xf>
    <xf numFmtId="0" fontId="60" fillId="0" borderId="92" xfId="8" applyFont="1" applyBorder="1" applyAlignment="1">
      <alignment horizontal="center" vertical="center" wrapText="1"/>
    </xf>
    <xf numFmtId="0" fontId="60" fillId="0" borderId="106" xfId="8" applyFont="1" applyBorder="1" applyAlignment="1">
      <alignment horizontal="center" vertical="center" wrapText="1"/>
    </xf>
    <xf numFmtId="0" fontId="62" fillId="0" borderId="93" xfId="8" applyFont="1" applyBorder="1" applyAlignment="1">
      <alignment horizontal="center" vertical="center" wrapText="1"/>
    </xf>
    <xf numFmtId="0" fontId="62" fillId="0" borderId="124" xfId="8" applyFont="1" applyBorder="1" applyAlignment="1">
      <alignment horizontal="center" vertical="center" wrapText="1"/>
    </xf>
    <xf numFmtId="0" fontId="60" fillId="0" borderId="56" xfId="8" applyFont="1" applyBorder="1" applyAlignment="1">
      <alignment vertical="center" wrapText="1"/>
    </xf>
    <xf numFmtId="0" fontId="60" fillId="0" borderId="107" xfId="8" applyFont="1" applyBorder="1" applyAlignment="1">
      <alignment vertical="center" wrapText="1"/>
    </xf>
    <xf numFmtId="0" fontId="60" fillId="0" borderId="78" xfId="8" applyFont="1" applyBorder="1" applyAlignment="1">
      <alignment horizontal="center" vertical="center" wrapText="1"/>
    </xf>
    <xf numFmtId="0" fontId="60" fillId="0" borderId="3" xfId="8" applyFont="1" applyBorder="1" applyAlignment="1">
      <alignment horizontal="center" vertical="center" wrapText="1"/>
    </xf>
    <xf numFmtId="0" fontId="60" fillId="25" borderId="104" xfId="8" applyFont="1" applyFill="1" applyBorder="1" applyAlignment="1">
      <alignment horizontal="center" vertical="center" textRotation="90" wrapText="1"/>
    </xf>
    <xf numFmtId="0" fontId="60" fillId="25" borderId="112" xfId="8" applyFont="1" applyFill="1" applyBorder="1" applyAlignment="1">
      <alignment horizontal="center" vertical="center" textRotation="90" wrapText="1"/>
    </xf>
    <xf numFmtId="0" fontId="60" fillId="25" borderId="107" xfId="8" applyFont="1" applyFill="1" applyBorder="1" applyAlignment="1">
      <alignment horizontal="center" vertical="center" textRotation="90" wrapText="1"/>
    </xf>
    <xf numFmtId="0" fontId="60" fillId="0" borderId="47" xfId="8" applyFont="1" applyBorder="1" applyAlignment="1">
      <alignment horizontal="center" vertical="center" wrapText="1"/>
    </xf>
    <xf numFmtId="0" fontId="60" fillId="0" borderId="109" xfId="8" applyFont="1" applyBorder="1" applyAlignment="1">
      <alignment horizontal="center" vertical="center" wrapText="1"/>
    </xf>
    <xf numFmtId="0" fontId="60" fillId="0" borderId="48" xfId="8" applyFont="1" applyBorder="1" applyAlignment="1">
      <alignment horizontal="center" vertical="center" wrapText="1"/>
    </xf>
    <xf numFmtId="0" fontId="60" fillId="0" borderId="110" xfId="8" applyFont="1" applyBorder="1" applyAlignment="1">
      <alignment horizontal="center" vertical="center" wrapText="1"/>
    </xf>
    <xf numFmtId="0" fontId="60" fillId="0" borderId="48" xfId="8" applyFont="1" applyBorder="1" applyAlignment="1">
      <alignment horizontal="left" vertical="center" wrapText="1"/>
    </xf>
    <xf numFmtId="0" fontId="60" fillId="0" borderId="110" xfId="8" applyFont="1" applyBorder="1" applyAlignment="1">
      <alignment horizontal="left" vertical="center" wrapText="1"/>
    </xf>
    <xf numFmtId="0" fontId="60" fillId="0" borderId="104" xfId="8" applyFont="1" applyBorder="1" applyAlignment="1">
      <alignment horizontal="center" vertical="center" wrapText="1"/>
    </xf>
    <xf numFmtId="0" fontId="60" fillId="0" borderId="112" xfId="8" applyFont="1" applyBorder="1" applyAlignment="1">
      <alignment horizontal="center" vertical="center" wrapText="1"/>
    </xf>
    <xf numFmtId="0" fontId="1" fillId="0" borderId="1" xfId="8" applyBorder="1" applyAlignment="1">
      <alignment horizontal="center" vertical="center"/>
    </xf>
    <xf numFmtId="0" fontId="1" fillId="0" borderId="34" xfId="8" applyBorder="1" applyAlignment="1">
      <alignment horizontal="center" vertical="center"/>
    </xf>
    <xf numFmtId="0" fontId="1" fillId="0" borderId="47" xfId="8" applyBorder="1" applyAlignment="1">
      <alignment horizontal="center" vertical="center"/>
    </xf>
    <xf numFmtId="0" fontId="1" fillId="0" borderId="109" xfId="8" applyBorder="1" applyAlignment="1">
      <alignment horizontal="center" vertical="center"/>
    </xf>
    <xf numFmtId="0" fontId="1" fillId="0" borderId="105" xfId="8" applyBorder="1" applyAlignment="1">
      <alignment horizontal="center" vertical="center"/>
    </xf>
    <xf numFmtId="0" fontId="60" fillId="0" borderId="92" xfId="8" applyFont="1" applyBorder="1" applyAlignment="1">
      <alignment vertical="center" wrapText="1"/>
    </xf>
    <xf numFmtId="0" fontId="60" fillId="0" borderId="106" xfId="8" applyFont="1" applyBorder="1" applyAlignment="1">
      <alignment vertical="center" wrapText="1"/>
    </xf>
    <xf numFmtId="0" fontId="60" fillId="0" borderId="56" xfId="8" applyFont="1" applyBorder="1" applyAlignment="1">
      <alignment horizontal="center" vertical="center" wrapText="1"/>
    </xf>
    <xf numFmtId="0" fontId="60" fillId="0" borderId="107" xfId="8" applyFont="1" applyBorder="1" applyAlignment="1">
      <alignment horizontal="center" vertical="center" wrapText="1"/>
    </xf>
    <xf numFmtId="0" fontId="60" fillId="0" borderId="108" xfId="8" applyFont="1" applyBorder="1" applyAlignment="1">
      <alignment horizontal="center" vertical="center" wrapText="1"/>
    </xf>
    <xf numFmtId="0" fontId="60" fillId="0" borderId="105" xfId="8" applyFont="1" applyBorder="1" applyAlignment="1">
      <alignment horizontal="center" vertical="center" wrapText="1"/>
    </xf>
    <xf numFmtId="0" fontId="3" fillId="2" borderId="0" xfId="8" applyFont="1" applyFill="1" applyAlignment="1">
      <alignment horizontal="center" vertical="center"/>
    </xf>
    <xf numFmtId="0" fontId="1" fillId="9" borderId="93" xfId="8" applyFill="1" applyBorder="1" applyAlignment="1">
      <alignment horizontal="center" wrapText="1"/>
    </xf>
    <xf numFmtId="0" fontId="1" fillId="9" borderId="79" xfId="8" applyFill="1" applyBorder="1" applyAlignment="1">
      <alignment horizontal="center" wrapText="1"/>
    </xf>
    <xf numFmtId="0" fontId="1" fillId="9" borderId="91" xfId="8" applyFill="1" applyBorder="1" applyAlignment="1">
      <alignment horizontal="center" wrapText="1"/>
    </xf>
    <xf numFmtId="0" fontId="1" fillId="9" borderId="102" xfId="8" applyFill="1" applyBorder="1" applyAlignment="1">
      <alignment horizontal="center" wrapText="1"/>
    </xf>
    <xf numFmtId="0" fontId="1" fillId="9" borderId="45" xfId="8" applyFill="1" applyBorder="1" applyAlignment="1">
      <alignment horizontal="center" wrapText="1"/>
    </xf>
    <xf numFmtId="0" fontId="1" fillId="9" borderId="103" xfId="8" applyFill="1" applyBorder="1" applyAlignment="1">
      <alignment horizontal="center" wrapText="1"/>
    </xf>
    <xf numFmtId="0" fontId="60" fillId="25" borderId="5" xfId="8" applyFont="1" applyFill="1" applyBorder="1" applyAlignment="1">
      <alignment horizontal="center" vertical="center" wrapText="1"/>
    </xf>
    <xf numFmtId="0" fontId="60" fillId="25" borderId="6" xfId="8" applyFont="1" applyFill="1" applyBorder="1" applyAlignment="1">
      <alignment horizontal="center" vertical="center" wrapText="1"/>
    </xf>
    <xf numFmtId="0" fontId="60" fillId="25" borderId="25" xfId="8" applyFont="1" applyFill="1" applyBorder="1" applyAlignment="1">
      <alignment horizontal="center" vertical="center" wrapText="1"/>
    </xf>
    <xf numFmtId="0" fontId="60" fillId="25" borderId="31" xfId="8" applyFont="1" applyFill="1" applyBorder="1" applyAlignment="1">
      <alignment horizontal="center" vertical="center" wrapText="1"/>
    </xf>
    <xf numFmtId="0" fontId="60" fillId="25" borderId="1" xfId="8" applyFont="1" applyFill="1" applyBorder="1" applyAlignment="1">
      <alignment horizontal="center" vertical="center" wrapText="1"/>
    </xf>
    <xf numFmtId="0" fontId="60" fillId="25" borderId="3" xfId="8" applyFont="1" applyFill="1" applyBorder="1" applyAlignment="1">
      <alignment horizontal="center" vertical="center" wrapText="1"/>
    </xf>
    <xf numFmtId="0" fontId="63" fillId="25" borderId="34" xfId="8" applyFont="1" applyFill="1" applyBorder="1" applyAlignment="1">
      <alignment horizontal="center" vertical="center" wrapText="1"/>
    </xf>
    <xf numFmtId="0" fontId="63" fillId="25" borderId="0" xfId="8" applyFont="1" applyFill="1" applyAlignment="1">
      <alignment horizontal="center" vertical="center" wrapText="1"/>
    </xf>
    <xf numFmtId="0" fontId="63" fillId="25" borderId="33" xfId="8" applyFont="1" applyFill="1" applyBorder="1" applyAlignment="1">
      <alignment horizontal="center" vertical="center" wrapText="1"/>
    </xf>
    <xf numFmtId="0" fontId="63" fillId="25" borderId="3" xfId="8" applyFont="1" applyFill="1" applyBorder="1" applyAlignment="1">
      <alignment horizontal="center" vertical="center" wrapText="1"/>
    </xf>
    <xf numFmtId="0" fontId="63" fillId="25" borderId="29" xfId="8" applyFont="1" applyFill="1" applyBorder="1" applyAlignment="1">
      <alignment horizontal="center" vertical="center" wrapText="1"/>
    </xf>
    <xf numFmtId="0" fontId="63" fillId="25" borderId="4" xfId="8" applyFont="1" applyFill="1" applyBorder="1" applyAlignment="1">
      <alignment horizontal="center" vertical="center" wrapText="1"/>
    </xf>
    <xf numFmtId="0" fontId="60" fillId="25" borderId="108" xfId="8" applyFont="1" applyFill="1" applyBorder="1" applyAlignment="1">
      <alignment horizontal="center" vertical="center" textRotation="90" wrapText="1"/>
    </xf>
    <xf numFmtId="0" fontId="60" fillId="25" borderId="105" xfId="8" applyFont="1" applyFill="1" applyBorder="1" applyAlignment="1">
      <alignment horizontal="center" vertical="center" textRotation="90" wrapText="1"/>
    </xf>
    <xf numFmtId="0" fontId="60" fillId="25" borderId="92" xfId="8" applyFont="1" applyFill="1" applyBorder="1" applyAlignment="1">
      <alignment horizontal="center" vertical="center" textRotation="90" wrapText="1"/>
    </xf>
    <xf numFmtId="0" fontId="60" fillId="25" borderId="2" xfId="8" applyFont="1" applyFill="1" applyBorder="1" applyAlignment="1">
      <alignment horizontal="center" vertical="center" wrapText="1"/>
    </xf>
    <xf numFmtId="0" fontId="60" fillId="25" borderId="33" xfId="8" applyFont="1" applyFill="1" applyBorder="1" applyAlignment="1">
      <alignment horizontal="center" vertical="center" wrapText="1"/>
    </xf>
    <xf numFmtId="0" fontId="60" fillId="25" borderId="4" xfId="8" applyFont="1" applyFill="1" applyBorder="1" applyAlignment="1">
      <alignment horizontal="center" vertical="center" wrapText="1"/>
    </xf>
    <xf numFmtId="0" fontId="38" fillId="0" borderId="0" xfId="3" applyFont="1" applyAlignment="1">
      <alignment horizontal="left" wrapText="1"/>
    </xf>
    <xf numFmtId="0" fontId="38" fillId="0" borderId="0" xfId="3" applyFont="1" applyFill="1" applyAlignment="1">
      <alignment horizontal="left" wrapText="1"/>
    </xf>
    <xf numFmtId="0" fontId="38" fillId="0" borderId="25" xfId="3" applyFont="1" applyBorder="1" applyAlignment="1">
      <alignment horizontal="center" wrapText="1"/>
    </xf>
    <xf numFmtId="0" fontId="38" fillId="0" borderId="8" xfId="3" applyFont="1" applyBorder="1" applyAlignment="1">
      <alignment horizontal="center" wrapText="1"/>
    </xf>
    <xf numFmtId="0" fontId="29" fillId="0" borderId="0" xfId="0" applyFont="1" applyFill="1" applyAlignment="1">
      <alignment horizontal="center" vertical="center" wrapText="1"/>
    </xf>
    <xf numFmtId="0" fontId="13" fillId="0" borderId="12" xfId="5" applyFont="1" applyBorder="1" applyAlignment="1">
      <alignment horizontal="center" vertical="center" wrapText="1"/>
    </xf>
    <xf numFmtId="0" fontId="13" fillId="0" borderId="9" xfId="5" applyFont="1" applyBorder="1" applyAlignment="1">
      <alignment horizontal="center" vertical="center" wrapText="1"/>
    </xf>
    <xf numFmtId="0" fontId="13" fillId="0" borderId="18" xfId="5" applyFont="1" applyBorder="1" applyAlignment="1">
      <alignment horizontal="center" vertical="center" wrapText="1"/>
    </xf>
    <xf numFmtId="0" fontId="9" fillId="0" borderId="0" xfId="5" applyFont="1" applyAlignment="1">
      <alignment horizontal="left" vertical="center" wrapText="1"/>
    </xf>
    <xf numFmtId="0" fontId="6" fillId="3" borderId="0" xfId="5" applyFont="1" applyFill="1" applyAlignment="1">
      <alignment horizontal="center" vertical="center"/>
    </xf>
    <xf numFmtId="0" fontId="13" fillId="0" borderId="0" xfId="5" applyFont="1" applyAlignment="1">
      <alignment horizontal="center" vertical="center"/>
    </xf>
    <xf numFmtId="0" fontId="13" fillId="0" borderId="33" xfId="5" applyFont="1" applyBorder="1" applyAlignment="1">
      <alignment horizontal="center" vertical="center"/>
    </xf>
    <xf numFmtId="2" fontId="13" fillId="43" borderId="25" xfId="5" applyNumberFormat="1" applyFont="1" applyFill="1" applyBorder="1" applyAlignment="1">
      <alignment horizontal="center" vertical="center" wrapText="1"/>
    </xf>
    <xf numFmtId="2" fontId="13" fillId="43" borderId="30" xfId="5" applyNumberFormat="1" applyFont="1" applyFill="1" applyBorder="1" applyAlignment="1">
      <alignment horizontal="center" vertical="center" wrapText="1"/>
    </xf>
    <xf numFmtId="0" fontId="14" fillId="0" borderId="9" xfId="5" applyFont="1" applyBorder="1" applyAlignment="1">
      <alignment horizontal="center" vertical="center" wrapText="1"/>
    </xf>
    <xf numFmtId="0" fontId="14" fillId="0" borderId="18" xfId="5" applyFont="1" applyBorder="1" applyAlignment="1">
      <alignment horizontal="center" vertical="center" wrapText="1"/>
    </xf>
    <xf numFmtId="0" fontId="54" fillId="0" borderId="9" xfId="5" applyFont="1" applyBorder="1" applyAlignment="1">
      <alignment horizontal="center" vertical="center"/>
    </xf>
    <xf numFmtId="0" fontId="54" fillId="0" borderId="144" xfId="5" applyFont="1" applyBorder="1" applyAlignment="1">
      <alignment horizontal="center" vertical="center"/>
    </xf>
    <xf numFmtId="164" fontId="18" fillId="0" borderId="117" xfId="10" applyNumberFormat="1" applyFont="1" applyBorder="1" applyAlignment="1" applyProtection="1">
      <alignment horizontal="center" vertical="center"/>
      <protection locked="0"/>
    </xf>
    <xf numFmtId="164" fontId="18" fillId="0" borderId="8" xfId="10" applyNumberFormat="1" applyFont="1" applyBorder="1" applyAlignment="1" applyProtection="1">
      <alignment horizontal="center" vertical="center"/>
      <protection locked="0"/>
    </xf>
    <xf numFmtId="0" fontId="107" fillId="3" borderId="0" xfId="5" applyFont="1" applyFill="1" applyAlignment="1">
      <alignment horizontal="center" vertical="center"/>
    </xf>
    <xf numFmtId="0" fontId="71" fillId="0" borderId="0" xfId="9" applyAlignment="1">
      <alignment horizontal="center" vertical="center"/>
    </xf>
    <xf numFmtId="0" fontId="71" fillId="0" borderId="33" xfId="9" applyBorder="1" applyAlignment="1">
      <alignment horizontal="center" vertical="center"/>
    </xf>
    <xf numFmtId="10" fontId="18" fillId="45" borderId="25" xfId="5" applyNumberFormat="1" applyFont="1" applyFill="1" applyBorder="1" applyAlignment="1">
      <alignment horizontal="center" vertical="center" wrapText="1"/>
    </xf>
    <xf numFmtId="10" fontId="18" fillId="45" borderId="30" xfId="5" applyNumberFormat="1" applyFont="1" applyFill="1" applyBorder="1" applyAlignment="1">
      <alignment horizontal="center" vertical="center" wrapText="1"/>
    </xf>
    <xf numFmtId="0" fontId="5" fillId="0" borderId="25" xfId="5" applyBorder="1" applyAlignment="1">
      <alignment horizontal="center" vertical="center" wrapText="1"/>
    </xf>
    <xf numFmtId="0" fontId="5" fillId="0" borderId="30" xfId="5" applyBorder="1" applyAlignment="1">
      <alignment horizontal="center" vertical="center" wrapText="1"/>
    </xf>
    <xf numFmtId="0" fontId="5" fillId="0" borderId="31" xfId="5" applyBorder="1" applyAlignment="1">
      <alignment horizontal="center" vertical="center" wrapText="1"/>
    </xf>
    <xf numFmtId="0" fontId="54" fillId="0" borderId="38" xfId="5" applyFont="1" applyBorder="1" applyAlignment="1">
      <alignment horizontal="center" vertical="center"/>
    </xf>
    <xf numFmtId="0" fontId="54" fillId="0" borderId="39" xfId="5" applyFont="1" applyBorder="1" applyAlignment="1">
      <alignment horizontal="center" vertical="center"/>
    </xf>
    <xf numFmtId="0" fontId="54" fillId="0" borderId="40" xfId="5" applyFont="1" applyBorder="1" applyAlignment="1">
      <alignment horizontal="center" vertical="center"/>
    </xf>
    <xf numFmtId="0" fontId="18" fillId="0" borderId="42" xfId="5" applyFont="1" applyBorder="1" applyAlignment="1">
      <alignment horizontal="center" vertical="center"/>
    </xf>
    <xf numFmtId="0" fontId="18" fillId="0" borderId="43" xfId="5" applyFont="1" applyBorder="1" applyAlignment="1">
      <alignment horizontal="center" vertical="center"/>
    </xf>
    <xf numFmtId="0" fontId="18" fillId="0" borderId="44" xfId="5" applyFont="1" applyBorder="1" applyAlignment="1">
      <alignment horizontal="center" vertical="center"/>
    </xf>
    <xf numFmtId="0" fontId="54" fillId="0" borderId="9" xfId="5" applyFont="1" applyBorder="1" applyAlignment="1">
      <alignment horizontal="center" vertical="center" wrapText="1"/>
    </xf>
    <xf numFmtId="0" fontId="54" fillId="0" borderId="144" xfId="5" applyFont="1" applyBorder="1" applyAlignment="1">
      <alignment horizontal="center" vertical="center" wrapText="1"/>
    </xf>
    <xf numFmtId="0" fontId="8" fillId="0" borderId="0" xfId="5" applyFont="1" applyAlignment="1">
      <alignment horizontal="center" wrapText="1"/>
    </xf>
  </cellXfs>
  <cellStyles count="14">
    <cellStyle name="Excel Built-in Normal" xfId="11" xr:uid="{892FC723-C8F7-410C-86A5-10E84B65C0DA}"/>
    <cellStyle name="Lien hypertexte" xfId="9" builtinId="8"/>
    <cellStyle name="Milliers" xfId="1" builtinId="3"/>
    <cellStyle name="Monétaire" xfId="4" builtinId="4"/>
    <cellStyle name="Monétaire 2" xfId="10" xr:uid="{0DDC712F-613F-42EF-B41D-26584381BDA6}"/>
    <cellStyle name="Monétaire_Feuil1" xfId="13" xr:uid="{1270759A-8AAA-4A16-AC20-5BA88E3B32B1}"/>
    <cellStyle name="Normal" xfId="0" builtinId="0"/>
    <cellStyle name="Normal 2" xfId="8" xr:uid="{97DAD680-66C8-488F-B841-6DA1C5E77922}"/>
    <cellStyle name="Normal 2 2" xfId="5" xr:uid="{137C1106-1EB9-4D0C-BF2E-6456864C3D12}"/>
    <cellStyle name="Normal 3" xfId="3" xr:uid="{8160A856-CD79-4D7F-8581-8B4378CC4A55}"/>
    <cellStyle name="Normal_Feuil1" xfId="12" xr:uid="{95DE7179-449E-427E-8B70-F84751C8F851}"/>
    <cellStyle name="Pourcentage" xfId="2" builtinId="5"/>
    <cellStyle name="Pourcentage 2" xfId="6" xr:uid="{B535C37F-2441-49B3-8421-3E1459D5958E}"/>
    <cellStyle name="Pourcentage 2 2" xfId="7" xr:uid="{22343C1D-18E7-40FA-9D03-51F9880D1227}"/>
  </cellStyles>
  <dxfs count="0"/>
  <tableStyles count="0" defaultTableStyle="TableStyleMedium2" defaultPivotStyle="PivotStyleLight16"/>
  <colors>
    <mruColors>
      <color rgb="FFFF00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2</xdr:col>
      <xdr:colOff>17145</xdr:colOff>
      <xdr:row>6</xdr:row>
      <xdr:rowOff>129540</xdr:rowOff>
    </xdr:to>
    <xdr:pic>
      <xdr:nvPicPr>
        <xdr:cNvPr id="2" name="Picture 3">
          <a:extLst>
            <a:ext uri="{FF2B5EF4-FFF2-40B4-BE49-F238E27FC236}">
              <a16:creationId xmlns:a16="http://schemas.microsoft.com/office/drawing/2014/main" id="{36E9299A-38E1-405B-9422-72C4E16DA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7625"/>
          <a:ext cx="1055370" cy="1072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01FFF-D52E-47C1-8271-156350A0003D}">
  <sheetPr>
    <pageSetUpPr fitToPage="1"/>
  </sheetPr>
  <dimension ref="A1:V201"/>
  <sheetViews>
    <sheetView workbookViewId="0">
      <selection activeCell="Q5" sqref="Q5:Q6"/>
    </sheetView>
  </sheetViews>
  <sheetFormatPr baseColWidth="10" defaultColWidth="11.42578125" defaultRowHeight="15"/>
  <cols>
    <col min="1" max="1" width="1.5703125" style="661" customWidth="1"/>
    <col min="2" max="2" width="16.7109375" style="661" customWidth="1"/>
    <col min="3" max="3" width="9.28515625" style="661" customWidth="1"/>
    <col min="4" max="4" width="14.140625" style="661" customWidth="1"/>
    <col min="5" max="5" width="5.42578125" style="661" customWidth="1"/>
    <col min="6" max="8" width="8.7109375" style="661" customWidth="1"/>
    <col min="9" max="9" width="11.28515625" style="661" customWidth="1"/>
    <col min="10" max="11" width="8.7109375" style="661" customWidth="1"/>
    <col min="12" max="12" width="7.42578125" style="661" customWidth="1"/>
    <col min="13" max="13" width="8.85546875" style="661" customWidth="1"/>
    <col min="14" max="14" width="9" style="661" customWidth="1"/>
    <col min="15" max="15" width="12.28515625" style="661" customWidth="1"/>
    <col min="16" max="17" width="10.85546875" style="661" customWidth="1"/>
    <col min="18" max="18" width="11.42578125" style="661" customWidth="1"/>
    <col min="19" max="16384" width="11.42578125" style="661"/>
  </cols>
  <sheetData>
    <row r="1" spans="2:18" ht="27" customHeight="1" thickBot="1">
      <c r="B1" s="660"/>
      <c r="C1" s="660"/>
      <c r="D1" s="961" t="s">
        <v>447</v>
      </c>
      <c r="E1" s="961"/>
      <c r="F1" s="961"/>
      <c r="G1" s="961"/>
      <c r="H1" s="961"/>
      <c r="I1" s="961"/>
      <c r="J1" s="961"/>
      <c r="K1" s="961"/>
      <c r="L1" s="961"/>
      <c r="M1" s="961"/>
      <c r="N1" s="961"/>
      <c r="P1" s="660"/>
      <c r="Q1" s="660"/>
    </row>
    <row r="2" spans="2:18" ht="5.25" customHeight="1">
      <c r="B2" s="662"/>
      <c r="C2" s="663"/>
      <c r="D2" s="660"/>
      <c r="E2" s="660"/>
      <c r="F2" s="664"/>
      <c r="G2" s="664"/>
      <c r="H2" s="664"/>
      <c r="I2" s="664"/>
      <c r="J2" s="664"/>
      <c r="K2" s="664"/>
      <c r="L2" s="665"/>
      <c r="M2" s="665"/>
      <c r="N2" s="665"/>
      <c r="P2" s="660"/>
      <c r="Q2" s="660"/>
    </row>
    <row r="3" spans="2:18">
      <c r="D3" s="962" t="s">
        <v>448</v>
      </c>
      <c r="E3" s="962"/>
      <c r="F3" s="962"/>
      <c r="G3" s="962"/>
      <c r="H3" s="962"/>
      <c r="I3" s="962"/>
      <c r="J3" s="962"/>
      <c r="K3" s="962"/>
      <c r="L3" s="962"/>
      <c r="M3" s="962"/>
      <c r="N3" s="962"/>
      <c r="P3" s="660"/>
      <c r="Q3" s="660"/>
    </row>
    <row r="4" spans="2:18" ht="3.75" customHeight="1">
      <c r="D4" s="665"/>
      <c r="E4" s="665"/>
      <c r="F4" s="665"/>
      <c r="G4" s="665"/>
      <c r="H4" s="665"/>
      <c r="I4" s="665"/>
      <c r="J4" s="665"/>
      <c r="K4" s="665"/>
      <c r="L4" s="665"/>
      <c r="M4" s="665"/>
      <c r="N4" s="665"/>
      <c r="P4" s="660"/>
      <c r="Q4" s="660"/>
    </row>
    <row r="5" spans="2:18" ht="13.5" customHeight="1">
      <c r="D5" s="666" t="s">
        <v>449</v>
      </c>
      <c r="E5" s="666"/>
      <c r="F5" s="666"/>
      <c r="G5" s="666"/>
      <c r="H5" s="666"/>
      <c r="I5" s="664">
        <v>128.44999999999999</v>
      </c>
      <c r="J5" s="660"/>
      <c r="K5" s="660"/>
      <c r="N5" s="667"/>
      <c r="P5" s="660"/>
      <c r="Q5" s="660"/>
    </row>
    <row r="6" spans="2:18" ht="13.5" customHeight="1">
      <c r="D6" s="666" t="s">
        <v>450</v>
      </c>
      <c r="E6" s="666"/>
      <c r="F6" s="666"/>
      <c r="G6" s="666"/>
      <c r="H6" s="666"/>
      <c r="I6" s="664">
        <v>126.46</v>
      </c>
      <c r="J6" s="660"/>
      <c r="K6" s="660"/>
      <c r="N6" s="667"/>
      <c r="P6" s="660"/>
      <c r="Q6" s="660"/>
    </row>
    <row r="7" spans="2:18" ht="14.25" customHeight="1">
      <c r="C7" s="668"/>
      <c r="D7" s="666" t="s">
        <v>451</v>
      </c>
      <c r="E7" s="666"/>
      <c r="F7" s="666"/>
      <c r="G7" s="666"/>
      <c r="H7" s="666"/>
      <c r="I7" s="669">
        <v>1.5699999999999999E-2</v>
      </c>
      <c r="J7" s="670"/>
      <c r="K7" s="670"/>
      <c r="N7" s="670"/>
      <c r="P7" s="660"/>
      <c r="Q7" s="660"/>
    </row>
    <row r="8" spans="2:18" ht="12.75" customHeight="1">
      <c r="C8" s="671"/>
      <c r="D8" s="672" t="s">
        <v>452</v>
      </c>
      <c r="E8" s="672"/>
      <c r="F8" s="672"/>
      <c r="G8" s="672"/>
      <c r="H8" s="672"/>
      <c r="I8" s="673">
        <v>1.2E-2</v>
      </c>
      <c r="J8" s="963" t="s">
        <v>453</v>
      </c>
      <c r="K8" s="963"/>
      <c r="L8" s="963"/>
      <c r="M8" s="963"/>
      <c r="N8" s="963"/>
      <c r="P8" s="660"/>
      <c r="Q8" s="660"/>
    </row>
    <row r="9" spans="2:18" ht="18" customHeight="1">
      <c r="B9" s="964" t="s">
        <v>432</v>
      </c>
      <c r="C9" s="964"/>
      <c r="D9" s="964"/>
      <c r="E9" s="674"/>
      <c r="F9" s="671"/>
      <c r="G9" s="675"/>
      <c r="H9" s="675"/>
      <c r="I9" s="675"/>
      <c r="J9" s="675"/>
      <c r="K9" s="675"/>
      <c r="L9" s="671"/>
      <c r="M9" s="671"/>
      <c r="N9" s="676"/>
    </row>
    <row r="10" spans="2:18" ht="2.25" customHeight="1" thickBot="1">
      <c r="B10" s="677"/>
      <c r="C10" s="678"/>
      <c r="D10" s="664"/>
      <c r="E10" s="664"/>
      <c r="F10" s="679"/>
      <c r="G10" s="680"/>
      <c r="H10" s="681"/>
      <c r="I10" s="682"/>
      <c r="J10" s="681"/>
      <c r="K10" s="683"/>
      <c r="L10" s="683"/>
      <c r="M10" s="684"/>
      <c r="N10" s="685"/>
      <c r="P10" s="677"/>
      <c r="Q10" s="677"/>
    </row>
    <row r="11" spans="2:18" ht="16.5" customHeight="1" thickBot="1">
      <c r="B11" s="965" t="s">
        <v>454</v>
      </c>
      <c r="C11" s="954" t="s">
        <v>455</v>
      </c>
      <c r="D11" s="954" t="s">
        <v>456</v>
      </c>
      <c r="E11" s="967" t="s">
        <v>457</v>
      </c>
      <c r="F11" s="952" t="s">
        <v>458</v>
      </c>
      <c r="G11" s="969"/>
      <c r="H11" s="952" t="s">
        <v>459</v>
      </c>
      <c r="I11" s="969"/>
      <c r="J11" s="952" t="s">
        <v>460</v>
      </c>
      <c r="K11" s="953"/>
      <c r="L11" s="954" t="s">
        <v>461</v>
      </c>
      <c r="M11" s="952" t="s">
        <v>462</v>
      </c>
      <c r="N11" s="956"/>
      <c r="O11" s="957" t="s">
        <v>463</v>
      </c>
      <c r="P11" s="959" t="s">
        <v>464</v>
      </c>
      <c r="Q11" s="959" t="s">
        <v>465</v>
      </c>
      <c r="R11" s="686"/>
    </row>
    <row r="12" spans="2:18" ht="40.5" customHeight="1" thickBot="1">
      <c r="B12" s="966"/>
      <c r="C12" s="955"/>
      <c r="D12" s="955"/>
      <c r="E12" s="968"/>
      <c r="F12" s="687">
        <v>43101</v>
      </c>
      <c r="G12" s="687">
        <v>44440</v>
      </c>
      <c r="H12" s="687">
        <f>F12</f>
        <v>43101</v>
      </c>
      <c r="I12" s="687">
        <f>+G12</f>
        <v>44440</v>
      </c>
      <c r="J12" s="687">
        <f>+F12</f>
        <v>43101</v>
      </c>
      <c r="K12" s="687">
        <f>+G12</f>
        <v>44440</v>
      </c>
      <c r="L12" s="955"/>
      <c r="M12" s="687">
        <f>+F12</f>
        <v>43101</v>
      </c>
      <c r="N12" s="688">
        <f>+G12</f>
        <v>44440</v>
      </c>
      <c r="O12" s="958"/>
      <c r="P12" s="960" t="s">
        <v>466</v>
      </c>
      <c r="Q12" s="960"/>
      <c r="R12" s="686"/>
    </row>
    <row r="13" spans="2:18">
      <c r="B13" s="980" t="s">
        <v>467</v>
      </c>
      <c r="C13" s="689">
        <v>1</v>
      </c>
      <c r="D13" s="690" t="s">
        <v>468</v>
      </c>
      <c r="E13" s="690" t="s">
        <v>469</v>
      </c>
      <c r="F13" s="691">
        <v>146.19416756941456</v>
      </c>
      <c r="G13" s="692">
        <f t="shared" ref="G13:G48" si="0">(F13*I$7)+F13</f>
        <v>148.48941600025438</v>
      </c>
      <c r="H13" s="693">
        <v>112.39999999999999</v>
      </c>
      <c r="I13" s="692">
        <v>112.39999999999999</v>
      </c>
      <c r="J13" s="694">
        <f>F13+H13</f>
        <v>258.59416756941454</v>
      </c>
      <c r="K13" s="692">
        <f>G13+I13</f>
        <v>260.88941600025436</v>
      </c>
      <c r="L13" s="695">
        <f t="shared" ref="L13:L76" si="1">(K13/J13)-1</f>
        <v>8.8758708381297957E-3</v>
      </c>
      <c r="M13" s="694">
        <v>245</v>
      </c>
      <c r="N13" s="692">
        <v>140</v>
      </c>
      <c r="O13" s="696">
        <f>K13/30</f>
        <v>8.6963138666751458</v>
      </c>
      <c r="P13" s="983" t="s">
        <v>470</v>
      </c>
      <c r="Q13" s="980" t="s">
        <v>471</v>
      </c>
    </row>
    <row r="14" spans="2:18">
      <c r="B14" s="981"/>
      <c r="C14" s="697">
        <v>4</v>
      </c>
      <c r="D14" s="698" t="s">
        <v>472</v>
      </c>
      <c r="E14" s="698" t="s">
        <v>473</v>
      </c>
      <c r="F14" s="699">
        <v>163.11183324884462</v>
      </c>
      <c r="G14" s="700">
        <f t="shared" si="0"/>
        <v>165.67268903085147</v>
      </c>
      <c r="H14" s="701">
        <v>112.39999999999999</v>
      </c>
      <c r="I14" s="700">
        <v>112.39999999999999</v>
      </c>
      <c r="J14" s="702">
        <f t="shared" ref="J14:K48" si="2">F14+H14</f>
        <v>275.5118332488446</v>
      </c>
      <c r="K14" s="700">
        <f t="shared" si="2"/>
        <v>278.07268903085145</v>
      </c>
      <c r="L14" s="703">
        <f t="shared" si="1"/>
        <v>9.2949030602758054E-3</v>
      </c>
      <c r="M14" s="702">
        <v>245</v>
      </c>
      <c r="N14" s="700">
        <v>160</v>
      </c>
      <c r="O14" s="696">
        <f t="shared" ref="O14:O48" si="3">K14/30</f>
        <v>9.2690896343617144</v>
      </c>
      <c r="P14" s="984"/>
      <c r="Q14" s="981"/>
    </row>
    <row r="15" spans="2:18">
      <c r="B15" s="981"/>
      <c r="C15" s="697">
        <v>3</v>
      </c>
      <c r="D15" s="698" t="s">
        <v>472</v>
      </c>
      <c r="E15" s="698" t="s">
        <v>474</v>
      </c>
      <c r="F15" s="699">
        <v>172.31546898010694</v>
      </c>
      <c r="G15" s="700">
        <f t="shared" si="0"/>
        <v>175.02082184309461</v>
      </c>
      <c r="H15" s="701">
        <v>112.39999999999999</v>
      </c>
      <c r="I15" s="700">
        <v>112.39999999999999</v>
      </c>
      <c r="J15" s="702">
        <f t="shared" si="2"/>
        <v>284.71546898010695</v>
      </c>
      <c r="K15" s="700">
        <f t="shared" si="2"/>
        <v>287.42082184309459</v>
      </c>
      <c r="L15" s="703">
        <f t="shared" si="1"/>
        <v>9.5019525025408225E-3</v>
      </c>
      <c r="M15" s="702">
        <v>245</v>
      </c>
      <c r="N15" s="700">
        <v>170</v>
      </c>
      <c r="O15" s="696">
        <f t="shared" si="3"/>
        <v>9.5806940614364855</v>
      </c>
      <c r="P15" s="984"/>
      <c r="Q15" s="981"/>
    </row>
    <row r="16" spans="2:18">
      <c r="B16" s="981"/>
      <c r="C16" s="697">
        <v>2</v>
      </c>
      <c r="D16" s="698" t="s">
        <v>472</v>
      </c>
      <c r="E16" s="698" t="s">
        <v>475</v>
      </c>
      <c r="F16" s="699">
        <v>185.77512123449625</v>
      </c>
      <c r="G16" s="700">
        <f t="shared" si="0"/>
        <v>188.69179063787786</v>
      </c>
      <c r="H16" s="701">
        <v>112.39999999999999</v>
      </c>
      <c r="I16" s="700">
        <v>112.39999999999999</v>
      </c>
      <c r="J16" s="702">
        <f t="shared" si="2"/>
        <v>298.17512123449626</v>
      </c>
      <c r="K16" s="700">
        <f t="shared" si="2"/>
        <v>301.09179063787786</v>
      </c>
      <c r="L16" s="703">
        <f t="shared" si="1"/>
        <v>9.7817329336735703E-3</v>
      </c>
      <c r="M16" s="702">
        <v>245</v>
      </c>
      <c r="N16" s="700">
        <v>170</v>
      </c>
      <c r="O16" s="696">
        <f t="shared" si="3"/>
        <v>10.036393021262596</v>
      </c>
      <c r="P16" s="984"/>
      <c r="Q16" s="981"/>
    </row>
    <row r="17" spans="2:22">
      <c r="B17" s="981"/>
      <c r="C17" s="697">
        <v>2</v>
      </c>
      <c r="D17" s="698" t="s">
        <v>472</v>
      </c>
      <c r="E17" s="698" t="s">
        <v>476</v>
      </c>
      <c r="F17" s="699">
        <v>210.93881892748502</v>
      </c>
      <c r="G17" s="700">
        <f t="shared" si="0"/>
        <v>214.25055838464652</v>
      </c>
      <c r="H17" s="701">
        <v>112.39999999999999</v>
      </c>
      <c r="I17" s="700">
        <v>112.39999999999999</v>
      </c>
      <c r="J17" s="702">
        <f t="shared" si="2"/>
        <v>323.33881892748502</v>
      </c>
      <c r="K17" s="700">
        <f t="shared" si="2"/>
        <v>326.6505583846465</v>
      </c>
      <c r="L17" s="703">
        <f t="shared" si="1"/>
        <v>1.0242319397796074E-2</v>
      </c>
      <c r="M17" s="702">
        <v>245</v>
      </c>
      <c r="N17" s="700">
        <v>210</v>
      </c>
      <c r="O17" s="696">
        <f t="shared" si="3"/>
        <v>10.888351946154883</v>
      </c>
      <c r="P17" s="984"/>
      <c r="Q17" s="981"/>
    </row>
    <row r="18" spans="2:22">
      <c r="B18" s="981"/>
      <c r="C18" s="697">
        <v>2</v>
      </c>
      <c r="D18" s="698" t="s">
        <v>472</v>
      </c>
      <c r="E18" s="698" t="s">
        <v>477</v>
      </c>
      <c r="F18" s="699">
        <v>226.79248047613331</v>
      </c>
      <c r="G18" s="700">
        <f t="shared" si="0"/>
        <v>230.35312241960861</v>
      </c>
      <c r="H18" s="701">
        <v>112.39999999999999</v>
      </c>
      <c r="I18" s="700">
        <v>112.39999999999999</v>
      </c>
      <c r="J18" s="702">
        <f t="shared" si="2"/>
        <v>339.19248047613331</v>
      </c>
      <c r="K18" s="700">
        <f t="shared" si="2"/>
        <v>342.75312241960859</v>
      </c>
      <c r="L18" s="703">
        <f t="shared" si="1"/>
        <v>1.0497408251731066E-2</v>
      </c>
      <c r="M18" s="702">
        <v>245</v>
      </c>
      <c r="N18" s="700">
        <v>210</v>
      </c>
      <c r="O18" s="696">
        <f t="shared" si="3"/>
        <v>11.42510408065362</v>
      </c>
      <c r="P18" s="984"/>
      <c r="Q18" s="981"/>
    </row>
    <row r="19" spans="2:22" ht="17.25">
      <c r="B19" s="981"/>
      <c r="C19" s="697">
        <v>13</v>
      </c>
      <c r="D19" s="698" t="s">
        <v>472</v>
      </c>
      <c r="E19" s="698" t="s">
        <v>478</v>
      </c>
      <c r="F19" s="699">
        <v>234.66611104391836</v>
      </c>
      <c r="G19" s="700">
        <f t="shared" si="0"/>
        <v>238.35036898730789</v>
      </c>
      <c r="H19" s="701">
        <v>112.39999999999999</v>
      </c>
      <c r="I19" s="700">
        <v>112.39999999999999</v>
      </c>
      <c r="J19" s="702">
        <f t="shared" si="2"/>
        <v>347.06611104391834</v>
      </c>
      <c r="K19" s="700">
        <f t="shared" si="2"/>
        <v>350.75036898730787</v>
      </c>
      <c r="L19" s="703">
        <f t="shared" si="1"/>
        <v>1.0615435578852361E-2</v>
      </c>
      <c r="M19" s="702">
        <v>245</v>
      </c>
      <c r="N19" s="700">
        <v>210</v>
      </c>
      <c r="O19" s="696">
        <f t="shared" si="3"/>
        <v>11.691678966243595</v>
      </c>
      <c r="P19" s="984"/>
      <c r="Q19" s="981"/>
      <c r="R19" s="704"/>
      <c r="S19" s="704"/>
      <c r="T19" s="704"/>
      <c r="U19" s="704"/>
      <c r="V19" s="704"/>
    </row>
    <row r="20" spans="2:22" ht="17.25">
      <c r="B20" s="981"/>
      <c r="C20" s="697">
        <v>12</v>
      </c>
      <c r="D20" s="698" t="s">
        <v>472</v>
      </c>
      <c r="E20" s="698" t="s">
        <v>479</v>
      </c>
      <c r="F20" s="699">
        <v>252.54138044105201</v>
      </c>
      <c r="G20" s="700">
        <f t="shared" si="0"/>
        <v>256.50628011397652</v>
      </c>
      <c r="H20" s="701">
        <v>112.39999999999999</v>
      </c>
      <c r="I20" s="700">
        <v>112.39999999999999</v>
      </c>
      <c r="J20" s="702">
        <f t="shared" si="2"/>
        <v>364.94138044105199</v>
      </c>
      <c r="K20" s="700">
        <f t="shared" si="2"/>
        <v>368.90628011397649</v>
      </c>
      <c r="L20" s="703">
        <f t="shared" si="1"/>
        <v>1.086448368264703E-2</v>
      </c>
      <c r="M20" s="702">
        <v>245</v>
      </c>
      <c r="N20" s="700">
        <v>245</v>
      </c>
      <c r="O20" s="696">
        <f t="shared" si="3"/>
        <v>12.296876003799216</v>
      </c>
      <c r="P20" s="984"/>
      <c r="Q20" s="981"/>
      <c r="R20" s="704"/>
      <c r="S20" s="704"/>
    </row>
    <row r="21" spans="2:22">
      <c r="B21" s="981"/>
      <c r="C21" s="697">
        <v>6</v>
      </c>
      <c r="D21" s="698" t="s">
        <v>472</v>
      </c>
      <c r="E21" s="698" t="s">
        <v>480</v>
      </c>
      <c r="F21" s="699">
        <v>266.32023393467591</v>
      </c>
      <c r="G21" s="700">
        <f t="shared" si="0"/>
        <v>270.50146160745032</v>
      </c>
      <c r="H21" s="701">
        <v>112.39999999999999</v>
      </c>
      <c r="I21" s="700">
        <v>112.39999999999999</v>
      </c>
      <c r="J21" s="702">
        <f t="shared" si="2"/>
        <v>378.72023393467589</v>
      </c>
      <c r="K21" s="700">
        <f t="shared" si="2"/>
        <v>382.9014616074503</v>
      </c>
      <c r="L21" s="703">
        <f t="shared" si="1"/>
        <v>1.1040412679655276E-2</v>
      </c>
      <c r="M21" s="702">
        <v>245</v>
      </c>
      <c r="N21" s="700">
        <v>245</v>
      </c>
      <c r="O21" s="696">
        <f t="shared" si="3"/>
        <v>12.763382053581676</v>
      </c>
      <c r="P21" s="984"/>
      <c r="Q21" s="981"/>
    </row>
    <row r="22" spans="2:22">
      <c r="B22" s="981"/>
      <c r="C22" s="697">
        <v>10</v>
      </c>
      <c r="D22" s="698" t="s">
        <v>481</v>
      </c>
      <c r="E22" s="698" t="s">
        <v>482</v>
      </c>
      <c r="F22" s="699">
        <v>275.36426904632094</v>
      </c>
      <c r="G22" s="700">
        <f t="shared" si="0"/>
        <v>279.68748807034819</v>
      </c>
      <c r="H22" s="701">
        <v>167</v>
      </c>
      <c r="I22" s="700">
        <v>140.69999999999999</v>
      </c>
      <c r="J22" s="702">
        <f t="shared" si="2"/>
        <v>442.36426904632094</v>
      </c>
      <c r="K22" s="700">
        <f t="shared" si="2"/>
        <v>420.38748807034818</v>
      </c>
      <c r="L22" s="703">
        <f t="shared" si="1"/>
        <v>-4.9680280514861175E-2</v>
      </c>
      <c r="M22" s="702">
        <v>270</v>
      </c>
      <c r="N22" s="700">
        <v>270</v>
      </c>
      <c r="O22" s="696">
        <f t="shared" si="3"/>
        <v>14.012916269011606</v>
      </c>
      <c r="P22" s="984"/>
      <c r="Q22" s="981"/>
    </row>
    <row r="23" spans="2:22">
      <c r="B23" s="981"/>
      <c r="C23" s="697">
        <v>6</v>
      </c>
      <c r="D23" s="698" t="s">
        <v>481</v>
      </c>
      <c r="E23" s="698" t="s">
        <v>483</v>
      </c>
      <c r="F23" s="699">
        <v>291.48393162766462</v>
      </c>
      <c r="G23" s="700">
        <f t="shared" si="0"/>
        <v>296.06022935421896</v>
      </c>
      <c r="H23" s="701">
        <v>167</v>
      </c>
      <c r="I23" s="700">
        <v>140.69999999999999</v>
      </c>
      <c r="J23" s="702">
        <f t="shared" si="2"/>
        <v>458.48393162766462</v>
      </c>
      <c r="K23" s="700">
        <f t="shared" si="2"/>
        <v>436.76022935421895</v>
      </c>
      <c r="L23" s="703">
        <f t="shared" si="1"/>
        <v>-4.7381600040647731E-2</v>
      </c>
      <c r="M23" s="702">
        <v>270</v>
      </c>
      <c r="N23" s="700">
        <v>270</v>
      </c>
      <c r="O23" s="696">
        <f t="shared" si="3"/>
        <v>14.558674311807298</v>
      </c>
      <c r="P23" s="984"/>
      <c r="Q23" s="981"/>
    </row>
    <row r="24" spans="2:22">
      <c r="B24" s="981"/>
      <c r="C24" s="697">
        <v>4</v>
      </c>
      <c r="D24" s="698" t="s">
        <v>481</v>
      </c>
      <c r="E24" s="698" t="s">
        <v>484</v>
      </c>
      <c r="F24" s="699">
        <v>297.49555496658161</v>
      </c>
      <c r="G24" s="700">
        <f t="shared" si="0"/>
        <v>302.16623517955696</v>
      </c>
      <c r="H24" s="701">
        <v>167</v>
      </c>
      <c r="I24" s="700">
        <v>140.69999999999999</v>
      </c>
      <c r="J24" s="702">
        <f t="shared" si="2"/>
        <v>464.49555496658161</v>
      </c>
      <c r="K24" s="700">
        <f t="shared" si="2"/>
        <v>442.86623517955695</v>
      </c>
      <c r="L24" s="703">
        <f t="shared" si="1"/>
        <v>-4.6565181422631219E-2</v>
      </c>
      <c r="M24" s="702">
        <v>270</v>
      </c>
      <c r="N24" s="700">
        <v>270</v>
      </c>
      <c r="O24" s="696">
        <f t="shared" si="3"/>
        <v>14.762207839318565</v>
      </c>
      <c r="P24" s="984"/>
      <c r="Q24" s="981"/>
    </row>
    <row r="25" spans="2:22">
      <c r="B25" s="981"/>
      <c r="C25" s="697">
        <v>4</v>
      </c>
      <c r="D25" s="698" t="s">
        <v>481</v>
      </c>
      <c r="E25" s="698" t="s">
        <v>485</v>
      </c>
      <c r="F25" s="699">
        <v>332.07568921698913</v>
      </c>
      <c r="G25" s="700">
        <f t="shared" si="0"/>
        <v>337.28927753769585</v>
      </c>
      <c r="H25" s="701">
        <v>167</v>
      </c>
      <c r="I25" s="700">
        <v>140.69999999999999</v>
      </c>
      <c r="J25" s="702">
        <f t="shared" si="2"/>
        <v>499.07568921698913</v>
      </c>
      <c r="K25" s="700">
        <f t="shared" si="2"/>
        <v>477.98927753769584</v>
      </c>
      <c r="L25" s="703">
        <f t="shared" si="1"/>
        <v>-4.2250929337744769E-2</v>
      </c>
      <c r="M25" s="702">
        <v>270</v>
      </c>
      <c r="N25" s="700">
        <v>270</v>
      </c>
      <c r="O25" s="696">
        <f t="shared" si="3"/>
        <v>15.932975917923194</v>
      </c>
      <c r="P25" s="984"/>
      <c r="Q25" s="981"/>
    </row>
    <row r="26" spans="2:22">
      <c r="B26" s="981"/>
      <c r="C26" s="697">
        <v>2</v>
      </c>
      <c r="D26" s="698" t="s">
        <v>481</v>
      </c>
      <c r="E26" s="698" t="s">
        <v>486</v>
      </c>
      <c r="F26" s="699">
        <v>349.89775840758358</v>
      </c>
      <c r="G26" s="700">
        <f t="shared" si="0"/>
        <v>355.39115321458263</v>
      </c>
      <c r="H26" s="701">
        <v>167</v>
      </c>
      <c r="I26" s="700">
        <v>140.69999999999999</v>
      </c>
      <c r="J26" s="702">
        <f t="shared" si="2"/>
        <v>516.89775840758352</v>
      </c>
      <c r="K26" s="700">
        <f t="shared" si="2"/>
        <v>496.09115321458262</v>
      </c>
      <c r="L26" s="703">
        <f t="shared" si="1"/>
        <v>-4.0252844696212597E-2</v>
      </c>
      <c r="M26" s="702">
        <v>270</v>
      </c>
      <c r="N26" s="700">
        <v>270</v>
      </c>
      <c r="O26" s="696">
        <f t="shared" si="3"/>
        <v>16.536371773819422</v>
      </c>
      <c r="P26" s="984"/>
      <c r="Q26" s="981"/>
    </row>
    <row r="27" spans="2:22">
      <c r="B27" s="981"/>
      <c r="C27" s="697">
        <v>3</v>
      </c>
      <c r="D27" s="698" t="s">
        <v>481</v>
      </c>
      <c r="E27" s="698" t="s">
        <v>487</v>
      </c>
      <c r="F27" s="699">
        <v>356.12218257265693</v>
      </c>
      <c r="G27" s="700">
        <f t="shared" si="0"/>
        <v>361.71330083904763</v>
      </c>
      <c r="H27" s="701">
        <v>167</v>
      </c>
      <c r="I27" s="700">
        <v>140.69999999999999</v>
      </c>
      <c r="J27" s="702">
        <f t="shared" si="2"/>
        <v>523.12218257265693</v>
      </c>
      <c r="K27" s="700">
        <f t="shared" si="2"/>
        <v>502.41330083904762</v>
      </c>
      <c r="L27" s="703">
        <f t="shared" si="1"/>
        <v>-3.9587083904118359E-2</v>
      </c>
      <c r="M27" s="702">
        <v>270</v>
      </c>
      <c r="N27" s="700">
        <v>270</v>
      </c>
      <c r="O27" s="696">
        <f t="shared" si="3"/>
        <v>16.747110027968255</v>
      </c>
      <c r="P27" s="984"/>
      <c r="Q27" s="981"/>
    </row>
    <row r="28" spans="2:22">
      <c r="B28" s="981"/>
      <c r="C28" s="697">
        <v>2</v>
      </c>
      <c r="D28" s="698" t="s">
        <v>481</v>
      </c>
      <c r="E28" s="698" t="s">
        <v>488</v>
      </c>
      <c r="F28" s="699">
        <v>362.61260777042571</v>
      </c>
      <c r="G28" s="700">
        <f t="shared" si="0"/>
        <v>368.30562571242137</v>
      </c>
      <c r="H28" s="701">
        <v>167</v>
      </c>
      <c r="I28" s="700">
        <v>140.69999999999999</v>
      </c>
      <c r="J28" s="702">
        <f t="shared" si="2"/>
        <v>529.61260777042571</v>
      </c>
      <c r="K28" s="700">
        <f t="shared" si="2"/>
        <v>509.00562571242136</v>
      </c>
      <c r="L28" s="703">
        <f t="shared" si="1"/>
        <v>-3.8909538322276838E-2</v>
      </c>
      <c r="M28" s="702">
        <v>270</v>
      </c>
      <c r="N28" s="700">
        <v>270</v>
      </c>
      <c r="O28" s="696">
        <f t="shared" si="3"/>
        <v>16.966854190414047</v>
      </c>
      <c r="P28" s="984"/>
      <c r="Q28" s="981"/>
    </row>
    <row r="29" spans="2:22" ht="15.75" thickBot="1">
      <c r="B29" s="982"/>
      <c r="C29" s="697">
        <v>1</v>
      </c>
      <c r="D29" s="705" t="s">
        <v>481</v>
      </c>
      <c r="E29" s="705" t="s">
        <v>489</v>
      </c>
      <c r="F29" s="706">
        <v>472.52423448018209</v>
      </c>
      <c r="G29" s="707">
        <f t="shared" si="0"/>
        <v>479.94286496152097</v>
      </c>
      <c r="H29" s="708">
        <v>167</v>
      </c>
      <c r="I29" s="707">
        <v>140.69999999999999</v>
      </c>
      <c r="J29" s="709">
        <f t="shared" si="2"/>
        <v>639.52423448018203</v>
      </c>
      <c r="K29" s="707">
        <f t="shared" si="2"/>
        <v>620.6428649615209</v>
      </c>
      <c r="L29" s="710">
        <f t="shared" si="1"/>
        <v>-2.9524087596161652E-2</v>
      </c>
      <c r="M29" s="709">
        <v>270</v>
      </c>
      <c r="N29" s="707">
        <v>270</v>
      </c>
      <c r="O29" s="711">
        <f t="shared" si="3"/>
        <v>20.688095498717363</v>
      </c>
      <c r="P29" s="985"/>
      <c r="Q29" s="982"/>
    </row>
    <row r="30" spans="2:22">
      <c r="B30" s="983" t="s">
        <v>490</v>
      </c>
      <c r="C30" s="689">
        <v>6</v>
      </c>
      <c r="D30" s="698" t="s">
        <v>135</v>
      </c>
      <c r="E30" s="712">
        <v>13.5</v>
      </c>
      <c r="F30" s="699">
        <v>167.91866147141374</v>
      </c>
      <c r="G30" s="700">
        <f t="shared" si="0"/>
        <v>170.55498445651494</v>
      </c>
      <c r="H30" s="701">
        <v>95</v>
      </c>
      <c r="I30" s="700">
        <v>95</v>
      </c>
      <c r="J30" s="702">
        <f t="shared" si="2"/>
        <v>262.91866147141377</v>
      </c>
      <c r="K30" s="700">
        <f t="shared" si="2"/>
        <v>265.55498445651494</v>
      </c>
      <c r="L30" s="703">
        <f t="shared" si="1"/>
        <v>1.0027142882696571E-2</v>
      </c>
      <c r="M30" s="701">
        <v>180</v>
      </c>
      <c r="N30" s="700">
        <v>170</v>
      </c>
      <c r="O30" s="696">
        <f t="shared" si="3"/>
        <v>8.8518328152171648</v>
      </c>
      <c r="P30" s="983" t="s">
        <v>491</v>
      </c>
      <c r="Q30" s="983" t="s">
        <v>471</v>
      </c>
    </row>
    <row r="31" spans="2:22">
      <c r="B31" s="984"/>
      <c r="C31" s="697">
        <v>4</v>
      </c>
      <c r="D31" s="698" t="s">
        <v>492</v>
      </c>
      <c r="E31" s="698">
        <v>14.41</v>
      </c>
      <c r="F31" s="699">
        <v>179.23070342450475</v>
      </c>
      <c r="G31" s="700">
        <f t="shared" si="0"/>
        <v>182.04462546826949</v>
      </c>
      <c r="H31" s="701">
        <v>95</v>
      </c>
      <c r="I31" s="700">
        <v>95</v>
      </c>
      <c r="J31" s="702">
        <f t="shared" si="2"/>
        <v>274.23070342450478</v>
      </c>
      <c r="K31" s="700">
        <f t="shared" si="2"/>
        <v>277.04462546826949</v>
      </c>
      <c r="L31" s="703">
        <f t="shared" si="1"/>
        <v>1.0261148764982631E-2</v>
      </c>
      <c r="M31" s="701">
        <v>180</v>
      </c>
      <c r="N31" s="700">
        <v>180</v>
      </c>
      <c r="O31" s="696">
        <f t="shared" si="3"/>
        <v>9.2348208489423165</v>
      </c>
      <c r="P31" s="984"/>
      <c r="Q31" s="984"/>
    </row>
    <row r="32" spans="2:22">
      <c r="B32" s="984"/>
      <c r="C32" s="697">
        <v>7</v>
      </c>
      <c r="D32" s="698" t="s">
        <v>492</v>
      </c>
      <c r="E32" s="712">
        <v>15.4</v>
      </c>
      <c r="F32" s="699">
        <v>191.54362650892915</v>
      </c>
      <c r="G32" s="700">
        <f t="shared" si="0"/>
        <v>194.55086144511935</v>
      </c>
      <c r="H32" s="701">
        <v>95</v>
      </c>
      <c r="I32" s="700">
        <v>95</v>
      </c>
      <c r="J32" s="702">
        <f t="shared" si="2"/>
        <v>286.54362650892915</v>
      </c>
      <c r="K32" s="700">
        <f t="shared" si="2"/>
        <v>289.55086144511938</v>
      </c>
      <c r="L32" s="703">
        <f t="shared" si="1"/>
        <v>1.049485892542279E-2</v>
      </c>
      <c r="M32" s="701">
        <v>200</v>
      </c>
      <c r="N32" s="700">
        <v>190</v>
      </c>
      <c r="O32" s="696">
        <f t="shared" si="3"/>
        <v>9.6516953815039788</v>
      </c>
      <c r="P32" s="984"/>
      <c r="Q32" s="984"/>
    </row>
    <row r="33" spans="2:18">
      <c r="B33" s="984"/>
      <c r="C33" s="697">
        <v>7</v>
      </c>
      <c r="D33" s="698" t="s">
        <v>492</v>
      </c>
      <c r="E33" s="712">
        <v>16.600000000000001</v>
      </c>
      <c r="F33" s="699">
        <v>206.47343671798572</v>
      </c>
      <c r="G33" s="700">
        <f t="shared" si="0"/>
        <v>209.71506967445811</v>
      </c>
      <c r="H33" s="701">
        <v>95</v>
      </c>
      <c r="I33" s="700">
        <v>95</v>
      </c>
      <c r="J33" s="702">
        <f t="shared" si="2"/>
        <v>301.47343671798569</v>
      </c>
      <c r="K33" s="700">
        <f t="shared" si="2"/>
        <v>304.71506967445811</v>
      </c>
      <c r="L33" s="703">
        <f t="shared" si="1"/>
        <v>1.0752632111680205E-2</v>
      </c>
      <c r="M33" s="701">
        <v>200</v>
      </c>
      <c r="N33" s="700">
        <v>200</v>
      </c>
      <c r="O33" s="696">
        <f t="shared" si="3"/>
        <v>10.157168989148603</v>
      </c>
      <c r="P33" s="984"/>
      <c r="Q33" s="984"/>
    </row>
    <row r="34" spans="2:18">
      <c r="B34" s="984"/>
      <c r="C34" s="697">
        <v>7</v>
      </c>
      <c r="D34" s="698" t="s">
        <v>492</v>
      </c>
      <c r="E34" s="712">
        <v>17.8</v>
      </c>
      <c r="F34" s="699">
        <v>221.39282108192418</v>
      </c>
      <c r="G34" s="700">
        <f t="shared" si="0"/>
        <v>224.86868837291038</v>
      </c>
      <c r="H34" s="701">
        <v>95</v>
      </c>
      <c r="I34" s="700">
        <v>95</v>
      </c>
      <c r="J34" s="702">
        <f t="shared" si="2"/>
        <v>316.39282108192418</v>
      </c>
      <c r="K34" s="700">
        <f t="shared" si="2"/>
        <v>319.86868837291036</v>
      </c>
      <c r="L34" s="703">
        <f t="shared" si="1"/>
        <v>1.0985923381890306E-2</v>
      </c>
      <c r="M34" s="701">
        <v>220</v>
      </c>
      <c r="N34" s="700">
        <v>220</v>
      </c>
      <c r="O34" s="696">
        <f t="shared" si="3"/>
        <v>10.662289612430346</v>
      </c>
      <c r="P34" s="984"/>
      <c r="Q34" s="984"/>
    </row>
    <row r="35" spans="2:18">
      <c r="B35" s="984"/>
      <c r="C35" s="697">
        <v>10</v>
      </c>
      <c r="D35" s="698" t="s">
        <v>492</v>
      </c>
      <c r="E35" s="698">
        <v>20.55</v>
      </c>
      <c r="F35" s="699">
        <v>255.60001891426668</v>
      </c>
      <c r="G35" s="700">
        <f t="shared" si="0"/>
        <v>259.61293921122069</v>
      </c>
      <c r="H35" s="701">
        <v>95</v>
      </c>
      <c r="I35" s="700">
        <v>95</v>
      </c>
      <c r="J35" s="702">
        <f t="shared" si="2"/>
        <v>350.60001891426668</v>
      </c>
      <c r="K35" s="700">
        <f t="shared" si="2"/>
        <v>354.61293921122069</v>
      </c>
      <c r="L35" s="703">
        <f t="shared" si="1"/>
        <v>1.1445864462247268E-2</v>
      </c>
      <c r="M35" s="701">
        <v>260</v>
      </c>
      <c r="N35" s="700">
        <v>250</v>
      </c>
      <c r="O35" s="696">
        <f t="shared" si="3"/>
        <v>11.820431307040689</v>
      </c>
      <c r="P35" s="984"/>
      <c r="Q35" s="984"/>
    </row>
    <row r="36" spans="2:18">
      <c r="B36" s="984"/>
      <c r="C36" s="697">
        <v>3</v>
      </c>
      <c r="D36" s="698" t="s">
        <v>492</v>
      </c>
      <c r="E36" s="712">
        <v>23</v>
      </c>
      <c r="F36" s="699">
        <v>286.07476419434511</v>
      </c>
      <c r="G36" s="700">
        <f t="shared" si="0"/>
        <v>290.56613799219633</v>
      </c>
      <c r="H36" s="701">
        <v>95</v>
      </c>
      <c r="I36" s="700">
        <v>95</v>
      </c>
      <c r="J36" s="702">
        <f t="shared" si="2"/>
        <v>381.07476419434511</v>
      </c>
      <c r="K36" s="700">
        <f t="shared" si="2"/>
        <v>385.56613799219633</v>
      </c>
      <c r="L36" s="703">
        <f t="shared" si="1"/>
        <v>1.1786069873576555E-2</v>
      </c>
      <c r="M36" s="701">
        <v>280</v>
      </c>
      <c r="N36" s="700">
        <v>280</v>
      </c>
      <c r="O36" s="696">
        <f t="shared" si="3"/>
        <v>12.852204599739878</v>
      </c>
      <c r="P36" s="984"/>
      <c r="Q36" s="984"/>
    </row>
    <row r="37" spans="2:18">
      <c r="B37" s="984"/>
      <c r="C37" s="697">
        <v>4</v>
      </c>
      <c r="D37" s="698" t="s">
        <v>492</v>
      </c>
      <c r="E37" s="698">
        <v>25.8</v>
      </c>
      <c r="F37" s="699">
        <v>320.89708688865295</v>
      </c>
      <c r="G37" s="700">
        <f t="shared" si="0"/>
        <v>325.9351711528048</v>
      </c>
      <c r="H37" s="701">
        <v>95</v>
      </c>
      <c r="I37" s="700">
        <v>95</v>
      </c>
      <c r="J37" s="702">
        <f t="shared" si="2"/>
        <v>415.89708688865295</v>
      </c>
      <c r="K37" s="700">
        <f t="shared" si="2"/>
        <v>420.9351711528048</v>
      </c>
      <c r="L37" s="703">
        <f t="shared" si="1"/>
        <v>1.2113776275381127E-2</v>
      </c>
      <c r="M37" s="701">
        <v>315</v>
      </c>
      <c r="N37" s="700">
        <v>315</v>
      </c>
      <c r="O37" s="696">
        <f t="shared" si="3"/>
        <v>14.03117237176016</v>
      </c>
      <c r="P37" s="984"/>
      <c r="Q37" s="984"/>
    </row>
    <row r="38" spans="2:18" ht="15.75" thickBot="1">
      <c r="B38" s="985"/>
      <c r="C38" s="697">
        <v>5</v>
      </c>
      <c r="D38" s="698" t="s">
        <v>492</v>
      </c>
      <c r="E38" s="698">
        <v>28.91</v>
      </c>
      <c r="F38" s="699">
        <v>359.58739812175958</v>
      </c>
      <c r="G38" s="700">
        <f t="shared" si="0"/>
        <v>365.2329202722712</v>
      </c>
      <c r="H38" s="701">
        <v>95</v>
      </c>
      <c r="I38" s="700">
        <v>95</v>
      </c>
      <c r="J38" s="702">
        <f t="shared" si="2"/>
        <v>454.58739812175958</v>
      </c>
      <c r="K38" s="700">
        <f t="shared" si="2"/>
        <v>460.2329202722712</v>
      </c>
      <c r="L38" s="703">
        <f t="shared" si="1"/>
        <v>1.2419002756868025E-2</v>
      </c>
      <c r="M38" s="708">
        <v>370</v>
      </c>
      <c r="N38" s="700">
        <v>360</v>
      </c>
      <c r="O38" s="711">
        <f t="shared" si="3"/>
        <v>15.341097342409039</v>
      </c>
      <c r="P38" s="985"/>
      <c r="Q38" s="985"/>
    </row>
    <row r="39" spans="2:18" ht="15" customHeight="1">
      <c r="B39" s="970" t="s">
        <v>493</v>
      </c>
      <c r="C39" s="689">
        <v>75</v>
      </c>
      <c r="D39" s="690" t="s">
        <v>472</v>
      </c>
      <c r="E39" s="713" t="s">
        <v>494</v>
      </c>
      <c r="F39" s="691">
        <v>193.75515221535943</v>
      </c>
      <c r="G39" s="692">
        <f t="shared" si="0"/>
        <v>196.79710810514058</v>
      </c>
      <c r="H39" s="714">
        <v>130</v>
      </c>
      <c r="I39" s="692">
        <v>170</v>
      </c>
      <c r="J39" s="714">
        <f t="shared" si="2"/>
        <v>323.75515221535943</v>
      </c>
      <c r="K39" s="692">
        <f t="shared" si="2"/>
        <v>366.79710810514058</v>
      </c>
      <c r="L39" s="695">
        <f t="shared" si="1"/>
        <v>0.13294601057391042</v>
      </c>
      <c r="M39" s="714">
        <v>180</v>
      </c>
      <c r="N39" s="692">
        <v>180</v>
      </c>
      <c r="O39" s="696">
        <f t="shared" si="3"/>
        <v>12.226570270171353</v>
      </c>
      <c r="P39" s="972" t="s">
        <v>491</v>
      </c>
      <c r="Q39" s="972" t="s">
        <v>471</v>
      </c>
      <c r="R39" s="686"/>
    </row>
    <row r="40" spans="2:18" ht="15.75" thickBot="1">
      <c r="B40" s="971"/>
      <c r="C40" s="715">
        <v>11</v>
      </c>
      <c r="D40" s="705" t="s">
        <v>26</v>
      </c>
      <c r="E40" s="716" t="s">
        <v>495</v>
      </c>
      <c r="F40" s="706">
        <v>259.51060749767259</v>
      </c>
      <c r="G40" s="707">
        <f t="shared" si="0"/>
        <v>263.58492403538605</v>
      </c>
      <c r="H40" s="708">
        <v>130.80000000000001</v>
      </c>
      <c r="I40" s="707">
        <v>170</v>
      </c>
      <c r="J40" s="708">
        <f t="shared" si="2"/>
        <v>390.31060749767261</v>
      </c>
      <c r="K40" s="707">
        <f t="shared" si="2"/>
        <v>433.58492403538605</v>
      </c>
      <c r="L40" s="710">
        <f t="shared" si="1"/>
        <v>0.11087148467511598</v>
      </c>
      <c r="M40" s="708">
        <v>240</v>
      </c>
      <c r="N40" s="707">
        <v>240</v>
      </c>
      <c r="O40" s="711">
        <f t="shared" si="3"/>
        <v>14.452830801179536</v>
      </c>
      <c r="P40" s="973"/>
      <c r="Q40" s="973"/>
      <c r="R40" s="686"/>
    </row>
    <row r="41" spans="2:18">
      <c r="B41" s="974" t="s">
        <v>496</v>
      </c>
      <c r="C41" s="689">
        <v>60</v>
      </c>
      <c r="D41" s="690" t="s">
        <v>472</v>
      </c>
      <c r="E41" s="713">
        <v>15.83</v>
      </c>
      <c r="F41" s="691">
        <v>223.01922918993657</v>
      </c>
      <c r="G41" s="700">
        <f t="shared" si="0"/>
        <v>226.52063108821858</v>
      </c>
      <c r="H41" s="701">
        <v>100</v>
      </c>
      <c r="I41" s="717">
        <v>100</v>
      </c>
      <c r="J41" s="701">
        <f t="shared" si="2"/>
        <v>323.0192291899366</v>
      </c>
      <c r="K41" s="700">
        <f t="shared" si="2"/>
        <v>326.52063108821858</v>
      </c>
      <c r="L41" s="718">
        <f>(K41/J41)-1</f>
        <v>1.0839608239616938E-2</v>
      </c>
      <c r="M41" s="701">
        <v>220</v>
      </c>
      <c r="N41" s="692">
        <v>220</v>
      </c>
      <c r="O41" s="719">
        <f t="shared" si="3"/>
        <v>10.884021036273953</v>
      </c>
      <c r="P41" s="977" t="s">
        <v>491</v>
      </c>
      <c r="Q41" s="977" t="s">
        <v>471</v>
      </c>
    </row>
    <row r="42" spans="2:18">
      <c r="B42" s="975"/>
      <c r="C42" s="697">
        <v>6</v>
      </c>
      <c r="D42" s="698" t="s">
        <v>472</v>
      </c>
      <c r="E42" s="712">
        <v>19.77</v>
      </c>
      <c r="F42" s="699">
        <v>278.52682634398906</v>
      </c>
      <c r="G42" s="700">
        <f t="shared" si="0"/>
        <v>282.89969751758969</v>
      </c>
      <c r="H42" s="701">
        <v>100</v>
      </c>
      <c r="I42" s="720">
        <v>100</v>
      </c>
      <c r="J42" s="701">
        <f t="shared" si="2"/>
        <v>378.52682634398906</v>
      </c>
      <c r="K42" s="700">
        <f t="shared" si="2"/>
        <v>382.89969751758969</v>
      </c>
      <c r="L42" s="721">
        <f>(K42/J42)-1</f>
        <v>1.1552341523151988E-2</v>
      </c>
      <c r="M42" s="701">
        <v>270</v>
      </c>
      <c r="N42" s="700">
        <v>270</v>
      </c>
      <c r="O42" s="719">
        <f t="shared" si="3"/>
        <v>12.763323250586323</v>
      </c>
      <c r="P42" s="978"/>
      <c r="Q42" s="978"/>
    </row>
    <row r="43" spans="2:18">
      <c r="B43" s="975"/>
      <c r="C43" s="697">
        <v>22</v>
      </c>
      <c r="D43" s="698" t="s">
        <v>26</v>
      </c>
      <c r="E43" s="712">
        <v>29.46</v>
      </c>
      <c r="F43" s="699">
        <v>202.12105211632641</v>
      </c>
      <c r="G43" s="700">
        <f t="shared" si="0"/>
        <v>205.29435263455272</v>
      </c>
      <c r="H43" s="701">
        <v>170</v>
      </c>
      <c r="I43" s="720">
        <v>170</v>
      </c>
      <c r="J43" s="701">
        <f t="shared" si="2"/>
        <v>372.12105211632638</v>
      </c>
      <c r="K43" s="700">
        <f t="shared" si="2"/>
        <v>375.29435263455275</v>
      </c>
      <c r="L43" s="721">
        <f>(K43/J43)-1</f>
        <v>8.527602779200949E-3</v>
      </c>
      <c r="M43" s="701">
        <v>200</v>
      </c>
      <c r="N43" s="700">
        <v>200</v>
      </c>
      <c r="O43" s="719">
        <f t="shared" si="3"/>
        <v>12.509811754485092</v>
      </c>
      <c r="P43" s="978"/>
      <c r="Q43" s="978"/>
    </row>
    <row r="44" spans="2:18" ht="15.75" thickBot="1">
      <c r="B44" s="976"/>
      <c r="C44" s="715">
        <v>2</v>
      </c>
      <c r="D44" s="705" t="s">
        <v>481</v>
      </c>
      <c r="E44" s="716">
        <v>33.74</v>
      </c>
      <c r="F44" s="706">
        <v>231.48044234656899</v>
      </c>
      <c r="G44" s="722">
        <f t="shared" si="0"/>
        <v>235.11468529141013</v>
      </c>
      <c r="H44" s="708">
        <v>170</v>
      </c>
      <c r="I44" s="723">
        <v>170</v>
      </c>
      <c r="J44" s="708">
        <f t="shared" si="2"/>
        <v>401.48044234656902</v>
      </c>
      <c r="K44" s="707">
        <f t="shared" si="2"/>
        <v>405.11468529141013</v>
      </c>
      <c r="L44" s="724">
        <f>(K44/J44)-1</f>
        <v>9.0521045647944387E-3</v>
      </c>
      <c r="M44" s="708">
        <v>230</v>
      </c>
      <c r="N44" s="707">
        <v>230</v>
      </c>
      <c r="O44" s="725">
        <f t="shared" si="3"/>
        <v>13.503822843047004</v>
      </c>
      <c r="P44" s="979"/>
      <c r="Q44" s="979"/>
    </row>
    <row r="45" spans="2:18" s="726" customFormat="1" ht="12.75" customHeight="1">
      <c r="B45" s="974" t="s">
        <v>497</v>
      </c>
      <c r="C45" s="689">
        <v>28</v>
      </c>
      <c r="D45" s="690" t="s">
        <v>468</v>
      </c>
      <c r="E45" s="713">
        <v>20.09</v>
      </c>
      <c r="F45" s="691">
        <v>265.70354978275401</v>
      </c>
      <c r="G45" s="700">
        <f t="shared" si="0"/>
        <v>269.87509551434323</v>
      </c>
      <c r="H45" s="701">
        <v>89</v>
      </c>
      <c r="I45" s="692">
        <v>89</v>
      </c>
      <c r="J45" s="701">
        <f t="shared" si="2"/>
        <v>354.70354978275401</v>
      </c>
      <c r="K45" s="700">
        <f t="shared" si="2"/>
        <v>358.87509551434323</v>
      </c>
      <c r="L45" s="718">
        <f t="shared" si="1"/>
        <v>1.176065402825599E-2</v>
      </c>
      <c r="M45" s="701">
        <v>265</v>
      </c>
      <c r="N45" s="692">
        <v>265</v>
      </c>
      <c r="O45" s="719">
        <f t="shared" si="3"/>
        <v>11.962503183811441</v>
      </c>
      <c r="P45" s="977" t="s">
        <v>491</v>
      </c>
      <c r="Q45" s="977" t="s">
        <v>471</v>
      </c>
    </row>
    <row r="46" spans="2:18" s="726" customFormat="1" ht="12.75" customHeight="1">
      <c r="B46" s="975"/>
      <c r="C46" s="697">
        <v>69</v>
      </c>
      <c r="D46" s="698" t="s">
        <v>468</v>
      </c>
      <c r="E46" s="712">
        <v>20.56</v>
      </c>
      <c r="F46" s="699">
        <v>271.91789356991239</v>
      </c>
      <c r="G46" s="727">
        <f t="shared" si="0"/>
        <v>276.18700449895999</v>
      </c>
      <c r="H46" s="701">
        <v>89</v>
      </c>
      <c r="I46" s="700">
        <v>89</v>
      </c>
      <c r="J46" s="701">
        <f t="shared" si="2"/>
        <v>360.91789356991239</v>
      </c>
      <c r="K46" s="700">
        <f t="shared" si="2"/>
        <v>365.18700449895999</v>
      </c>
      <c r="L46" s="721">
        <f t="shared" si="1"/>
        <v>1.1828482336580626E-2</v>
      </c>
      <c r="M46" s="701">
        <v>270</v>
      </c>
      <c r="N46" s="700">
        <v>270</v>
      </c>
      <c r="O46" s="719">
        <f t="shared" si="3"/>
        <v>12.172900149965333</v>
      </c>
      <c r="P46" s="978"/>
      <c r="Q46" s="978"/>
    </row>
    <row r="47" spans="2:18" s="726" customFormat="1" ht="12.75" customHeight="1" thickBot="1">
      <c r="B47" s="976"/>
      <c r="C47" s="715">
        <v>14</v>
      </c>
      <c r="D47" s="705" t="s">
        <v>472</v>
      </c>
      <c r="E47" s="716">
        <v>22.12</v>
      </c>
      <c r="F47" s="706">
        <v>292.54830435682612</v>
      </c>
      <c r="G47" s="707">
        <f t="shared" si="0"/>
        <v>297.14131273522827</v>
      </c>
      <c r="H47" s="708">
        <v>89</v>
      </c>
      <c r="I47" s="707">
        <v>89</v>
      </c>
      <c r="J47" s="708">
        <f t="shared" si="2"/>
        <v>381.54830435682612</v>
      </c>
      <c r="K47" s="707">
        <f t="shared" si="2"/>
        <v>386.14131273522827</v>
      </c>
      <c r="L47" s="724">
        <f t="shared" si="1"/>
        <v>1.2037816250145772E-2</v>
      </c>
      <c r="M47" s="708">
        <v>290</v>
      </c>
      <c r="N47" s="707">
        <v>290</v>
      </c>
      <c r="O47" s="725">
        <f t="shared" si="3"/>
        <v>12.871377091174276</v>
      </c>
      <c r="P47" s="979"/>
      <c r="Q47" s="979"/>
    </row>
    <row r="48" spans="2:18" s="726" customFormat="1" ht="15.75" customHeight="1" thickBot="1">
      <c r="B48" s="728" t="s">
        <v>498</v>
      </c>
      <c r="C48" s="729">
        <v>170</v>
      </c>
      <c r="D48" s="730" t="s">
        <v>499</v>
      </c>
      <c r="E48" s="731">
        <v>18</v>
      </c>
      <c r="F48" s="732">
        <v>252.74206230479999</v>
      </c>
      <c r="G48" s="733">
        <f t="shared" si="0"/>
        <v>256.71011268298537</v>
      </c>
      <c r="H48" s="734">
        <v>65</v>
      </c>
      <c r="I48" s="735">
        <v>65</v>
      </c>
      <c r="J48" s="734">
        <f t="shared" si="2"/>
        <v>317.74206230480002</v>
      </c>
      <c r="K48" s="735">
        <f t="shared" si="2"/>
        <v>321.71011268298537</v>
      </c>
      <c r="L48" s="736">
        <f t="shared" si="1"/>
        <v>1.2488275393576664E-2</v>
      </c>
      <c r="M48" s="734">
        <v>260</v>
      </c>
      <c r="N48" s="735">
        <v>250</v>
      </c>
      <c r="O48" s="737">
        <f t="shared" si="3"/>
        <v>10.72367042276618</v>
      </c>
      <c r="P48" s="738" t="s">
        <v>491</v>
      </c>
      <c r="Q48" s="738" t="s">
        <v>471</v>
      </c>
    </row>
    <row r="49" spans="2:18" s="726" customFormat="1" ht="21" customHeight="1">
      <c r="B49" s="739" t="s">
        <v>4</v>
      </c>
      <c r="C49" s="739"/>
      <c r="D49" s="739"/>
      <c r="E49" s="739"/>
      <c r="F49" s="740"/>
      <c r="G49" s="741"/>
      <c r="H49" s="742"/>
      <c r="I49" s="743"/>
      <c r="J49" s="742"/>
      <c r="K49" s="743"/>
      <c r="L49" s="744"/>
      <c r="M49" s="742"/>
      <c r="N49" s="743"/>
      <c r="P49" s="739"/>
      <c r="Q49" s="739"/>
    </row>
    <row r="50" spans="2:18" s="726" customFormat="1" ht="3" customHeight="1" thickBot="1">
      <c r="B50" s="674"/>
      <c r="C50" s="674"/>
      <c r="D50" s="674"/>
      <c r="E50" s="674"/>
      <c r="F50" s="740"/>
      <c r="G50" s="741"/>
      <c r="H50" s="742"/>
      <c r="I50" s="743"/>
      <c r="J50" s="742"/>
      <c r="K50" s="743"/>
      <c r="L50" s="744"/>
      <c r="M50" s="742"/>
      <c r="N50" s="743"/>
      <c r="P50" s="674"/>
      <c r="Q50" s="674"/>
    </row>
    <row r="51" spans="2:18" ht="15.75" customHeight="1" thickBot="1">
      <c r="B51" s="965" t="s">
        <v>454</v>
      </c>
      <c r="C51" s="954" t="s">
        <v>455</v>
      </c>
      <c r="D51" s="954" t="s">
        <v>456</v>
      </c>
      <c r="E51" s="967" t="s">
        <v>457</v>
      </c>
      <c r="F51" s="952" t="s">
        <v>458</v>
      </c>
      <c r="G51" s="969"/>
      <c r="H51" s="952" t="s">
        <v>459</v>
      </c>
      <c r="I51" s="969"/>
      <c r="J51" s="952" t="s">
        <v>460</v>
      </c>
      <c r="K51" s="953"/>
      <c r="L51" s="954" t="s">
        <v>461</v>
      </c>
      <c r="M51" s="952" t="s">
        <v>462</v>
      </c>
      <c r="N51" s="956"/>
      <c r="O51" s="957" t="s">
        <v>463</v>
      </c>
      <c r="P51" s="959" t="s">
        <v>464</v>
      </c>
      <c r="Q51" s="959" t="s">
        <v>465</v>
      </c>
    </row>
    <row r="52" spans="2:18" ht="40.5" customHeight="1" thickBot="1">
      <c r="B52" s="966"/>
      <c r="C52" s="955"/>
      <c r="D52" s="955"/>
      <c r="E52" s="968"/>
      <c r="F52" s="687">
        <f>F12</f>
        <v>43101</v>
      </c>
      <c r="G52" s="687">
        <f>G12</f>
        <v>44440</v>
      </c>
      <c r="H52" s="687">
        <f>F52</f>
        <v>43101</v>
      </c>
      <c r="I52" s="687">
        <f>+G52</f>
        <v>44440</v>
      </c>
      <c r="J52" s="687">
        <f>+F52</f>
        <v>43101</v>
      </c>
      <c r="K52" s="687">
        <f>+G52</f>
        <v>44440</v>
      </c>
      <c r="L52" s="955"/>
      <c r="M52" s="687">
        <f>+F52</f>
        <v>43101</v>
      </c>
      <c r="N52" s="688">
        <f>+G52</f>
        <v>44440</v>
      </c>
      <c r="O52" s="958"/>
      <c r="P52" s="960" t="s">
        <v>466</v>
      </c>
      <c r="Q52" s="960"/>
    </row>
    <row r="53" spans="2:18">
      <c r="B53" s="986" t="s">
        <v>500</v>
      </c>
      <c r="C53" s="689">
        <v>10</v>
      </c>
      <c r="D53" s="698" t="s">
        <v>21</v>
      </c>
      <c r="E53" s="745">
        <v>46</v>
      </c>
      <c r="F53" s="701">
        <v>180.61470120020471</v>
      </c>
      <c r="G53" s="700">
        <f t="shared" ref="G53:G116" si="4">(F53*I$7)+F53</f>
        <v>183.45035200904792</v>
      </c>
      <c r="H53" s="701">
        <v>137.9</v>
      </c>
      <c r="I53" s="720">
        <v>137.9</v>
      </c>
      <c r="J53" s="701">
        <f t="shared" ref="J53:K115" si="5">F53+H53</f>
        <v>318.51470120020474</v>
      </c>
      <c r="K53" s="700">
        <f t="shared" si="5"/>
        <v>321.35035200904792</v>
      </c>
      <c r="L53" s="718">
        <f t="shared" si="1"/>
        <v>8.9027313281242471E-3</v>
      </c>
      <c r="M53" s="701">
        <v>165</v>
      </c>
      <c r="N53" s="727">
        <v>165</v>
      </c>
      <c r="O53" s="696">
        <f t="shared" ref="O53:O116" si="6">K53/30</f>
        <v>10.711678400301597</v>
      </c>
      <c r="P53" s="986" t="s">
        <v>501</v>
      </c>
      <c r="Q53" s="987" t="s">
        <v>502</v>
      </c>
      <c r="R53" s="686"/>
    </row>
    <row r="54" spans="2:18" ht="24.75" customHeight="1" thickBot="1">
      <c r="B54" s="986"/>
      <c r="C54" s="697">
        <v>1</v>
      </c>
      <c r="D54" s="698" t="s">
        <v>30</v>
      </c>
      <c r="E54" s="745">
        <v>56</v>
      </c>
      <c r="F54" s="701">
        <v>213.43922863482217</v>
      </c>
      <c r="G54" s="700">
        <f t="shared" si="4"/>
        <v>216.79022452438889</v>
      </c>
      <c r="H54" s="701">
        <v>163.70000000000002</v>
      </c>
      <c r="I54" s="720">
        <v>163.70000000000002</v>
      </c>
      <c r="J54" s="701">
        <f t="shared" si="5"/>
        <v>377.13922863482219</v>
      </c>
      <c r="K54" s="700">
        <f t="shared" si="5"/>
        <v>380.49022452438891</v>
      </c>
      <c r="L54" s="718">
        <f t="shared" si="1"/>
        <v>8.8853018597316868E-3</v>
      </c>
      <c r="M54" s="701">
        <v>195</v>
      </c>
      <c r="N54" s="727">
        <v>195</v>
      </c>
      <c r="O54" s="711">
        <f t="shared" si="6"/>
        <v>12.683007484146296</v>
      </c>
      <c r="P54" s="986"/>
      <c r="Q54" s="988"/>
      <c r="R54" s="686"/>
    </row>
    <row r="55" spans="2:18">
      <c r="B55" s="980" t="s">
        <v>503</v>
      </c>
      <c r="C55" s="689">
        <v>330</v>
      </c>
      <c r="D55" s="746" t="s">
        <v>504</v>
      </c>
      <c r="E55" s="747">
        <v>17.8</v>
      </c>
      <c r="F55" s="714">
        <v>196.87765981443121</v>
      </c>
      <c r="G55" s="692">
        <f t="shared" si="4"/>
        <v>199.96863907351778</v>
      </c>
      <c r="H55" s="714">
        <v>100</v>
      </c>
      <c r="I55" s="717">
        <v>100</v>
      </c>
      <c r="J55" s="714">
        <f t="shared" si="5"/>
        <v>296.87765981443124</v>
      </c>
      <c r="K55" s="692">
        <f t="shared" si="5"/>
        <v>299.96863907351781</v>
      </c>
      <c r="L55" s="748">
        <f t="shared" si="1"/>
        <v>1.0411626327890833E-2</v>
      </c>
      <c r="M55" s="714">
        <v>196</v>
      </c>
      <c r="N55" s="749">
        <v>196</v>
      </c>
      <c r="O55" s="750">
        <f t="shared" si="6"/>
        <v>9.9989546357839263</v>
      </c>
      <c r="P55" s="980" t="s">
        <v>491</v>
      </c>
      <c r="Q55" s="980" t="s">
        <v>471</v>
      </c>
      <c r="R55" s="751"/>
    </row>
    <row r="56" spans="2:18" ht="15.75" thickBot="1">
      <c r="B56" s="982"/>
      <c r="C56" s="715">
        <v>20</v>
      </c>
      <c r="D56" s="752" t="s">
        <v>505</v>
      </c>
      <c r="E56" s="753">
        <v>19.3</v>
      </c>
      <c r="F56" s="708">
        <v>213.4684738437372</v>
      </c>
      <c r="G56" s="707">
        <f t="shared" si="4"/>
        <v>216.81992888308386</v>
      </c>
      <c r="H56" s="708">
        <v>100</v>
      </c>
      <c r="I56" s="723">
        <v>100</v>
      </c>
      <c r="J56" s="708">
        <f t="shared" si="5"/>
        <v>313.46847384373723</v>
      </c>
      <c r="K56" s="707">
        <f t="shared" si="5"/>
        <v>316.81992888308389</v>
      </c>
      <c r="L56" s="724">
        <f t="shared" si="1"/>
        <v>1.0691521856253328E-2</v>
      </c>
      <c r="M56" s="708">
        <v>196</v>
      </c>
      <c r="N56" s="722">
        <v>196</v>
      </c>
      <c r="O56" s="711">
        <f t="shared" si="6"/>
        <v>10.560664296102797</v>
      </c>
      <c r="P56" s="982"/>
      <c r="Q56" s="982"/>
      <c r="R56" s="751"/>
    </row>
    <row r="57" spans="2:18">
      <c r="B57" s="984" t="s">
        <v>241</v>
      </c>
      <c r="C57" s="697">
        <v>60</v>
      </c>
      <c r="D57" s="698" t="s">
        <v>492</v>
      </c>
      <c r="E57" s="745">
        <v>19.399999999999999</v>
      </c>
      <c r="F57" s="701">
        <v>242.71367434834923</v>
      </c>
      <c r="G57" s="700">
        <f t="shared" si="4"/>
        <v>246.52427903561832</v>
      </c>
      <c r="H57" s="754">
        <v>109</v>
      </c>
      <c r="I57" s="755">
        <v>109</v>
      </c>
      <c r="J57" s="754">
        <f t="shared" si="5"/>
        <v>351.71367434834923</v>
      </c>
      <c r="K57" s="700">
        <f t="shared" si="5"/>
        <v>355.52427903561829</v>
      </c>
      <c r="L57" s="703">
        <f t="shared" si="1"/>
        <v>1.0834394466832542E-2</v>
      </c>
      <c r="M57" s="701">
        <v>235</v>
      </c>
      <c r="N57" s="727">
        <v>235</v>
      </c>
      <c r="O57" s="696">
        <f t="shared" si="6"/>
        <v>11.850809301187276</v>
      </c>
      <c r="P57" s="984" t="s">
        <v>491</v>
      </c>
      <c r="Q57" s="984" t="s">
        <v>471</v>
      </c>
      <c r="R57" s="751"/>
    </row>
    <row r="58" spans="2:18">
      <c r="B58" s="984"/>
      <c r="C58" s="697">
        <v>16</v>
      </c>
      <c r="D58" s="698" t="s">
        <v>492</v>
      </c>
      <c r="E58" s="745">
        <v>19.5</v>
      </c>
      <c r="F58" s="701">
        <v>243.96477576251596</v>
      </c>
      <c r="G58" s="700">
        <f t="shared" si="4"/>
        <v>247.79502274198745</v>
      </c>
      <c r="H58" s="754">
        <v>109</v>
      </c>
      <c r="I58" s="755">
        <v>109</v>
      </c>
      <c r="J58" s="754">
        <f t="shared" si="5"/>
        <v>352.96477576251596</v>
      </c>
      <c r="K58" s="700">
        <f t="shared" si="5"/>
        <v>356.79502274198745</v>
      </c>
      <c r="L58" s="703">
        <f t="shared" si="1"/>
        <v>1.0851640850555011E-2</v>
      </c>
      <c r="M58" s="701">
        <v>235</v>
      </c>
      <c r="N58" s="727">
        <v>235</v>
      </c>
      <c r="O58" s="696">
        <f t="shared" si="6"/>
        <v>11.893167424732916</v>
      </c>
      <c r="P58" s="984"/>
      <c r="Q58" s="984"/>
      <c r="R58" s="751"/>
    </row>
    <row r="59" spans="2:18" ht="15.75" thickBot="1">
      <c r="B59" s="985"/>
      <c r="C59" s="697">
        <v>4</v>
      </c>
      <c r="D59" s="698" t="s">
        <v>506</v>
      </c>
      <c r="E59" s="745">
        <v>26</v>
      </c>
      <c r="F59" s="701">
        <v>325.28636768335463</v>
      </c>
      <c r="G59" s="707">
        <f t="shared" si="4"/>
        <v>330.39336365598331</v>
      </c>
      <c r="H59" s="754">
        <v>109</v>
      </c>
      <c r="I59" s="755">
        <v>109</v>
      </c>
      <c r="J59" s="756">
        <f t="shared" si="5"/>
        <v>434.28636768335463</v>
      </c>
      <c r="K59" s="707">
        <f t="shared" si="5"/>
        <v>439.39336365598331</v>
      </c>
      <c r="L59" s="710">
        <f t="shared" si="1"/>
        <v>1.1759512507544922E-2</v>
      </c>
      <c r="M59" s="708">
        <v>320</v>
      </c>
      <c r="N59" s="727">
        <v>320</v>
      </c>
      <c r="O59" s="711">
        <f t="shared" si="6"/>
        <v>14.646445455199444</v>
      </c>
      <c r="P59" s="985"/>
      <c r="Q59" s="985"/>
      <c r="R59" s="751"/>
    </row>
    <row r="60" spans="2:18">
      <c r="B60" s="983" t="s">
        <v>507</v>
      </c>
      <c r="C60" s="689">
        <v>1</v>
      </c>
      <c r="D60" s="690" t="s">
        <v>492</v>
      </c>
      <c r="E60" s="757">
        <v>29.73</v>
      </c>
      <c r="F60" s="714">
        <v>273.9278634697655</v>
      </c>
      <c r="G60" s="700">
        <f t="shared" si="4"/>
        <v>278.22853092624081</v>
      </c>
      <c r="H60" s="714">
        <v>88</v>
      </c>
      <c r="I60" s="692">
        <v>68</v>
      </c>
      <c r="J60" s="701">
        <f t="shared" si="5"/>
        <v>361.9278634697655</v>
      </c>
      <c r="K60" s="700">
        <f t="shared" si="5"/>
        <v>346.22853092624081</v>
      </c>
      <c r="L60" s="718">
        <f t="shared" si="1"/>
        <v>-4.3376965766097064E-2</v>
      </c>
      <c r="M60" s="714">
        <v>270</v>
      </c>
      <c r="N60" s="749">
        <v>270</v>
      </c>
      <c r="O60" s="696">
        <f t="shared" si="6"/>
        <v>11.540951030874693</v>
      </c>
      <c r="P60" s="983" t="s">
        <v>470</v>
      </c>
      <c r="Q60" s="983" t="s">
        <v>471</v>
      </c>
      <c r="R60" s="751"/>
    </row>
    <row r="61" spans="2:18">
      <c r="B61" s="984"/>
      <c r="C61" s="697">
        <v>2</v>
      </c>
      <c r="D61" s="698" t="s">
        <v>492</v>
      </c>
      <c r="E61" s="758">
        <v>30.17</v>
      </c>
      <c r="F61" s="701">
        <v>278.07747957981439</v>
      </c>
      <c r="G61" s="700">
        <f t="shared" si="4"/>
        <v>282.44329600921748</v>
      </c>
      <c r="H61" s="701">
        <v>88</v>
      </c>
      <c r="I61" s="700">
        <v>68</v>
      </c>
      <c r="J61" s="701">
        <f t="shared" si="5"/>
        <v>366.07747957981439</v>
      </c>
      <c r="K61" s="700">
        <f t="shared" si="5"/>
        <v>350.44329600921748</v>
      </c>
      <c r="L61" s="718">
        <f t="shared" si="1"/>
        <v>-4.2707307722239296E-2</v>
      </c>
      <c r="M61" s="701">
        <v>270</v>
      </c>
      <c r="N61" s="727">
        <v>270</v>
      </c>
      <c r="O61" s="696">
        <f t="shared" si="6"/>
        <v>11.68144320030725</v>
      </c>
      <c r="P61" s="984"/>
      <c r="Q61" s="984"/>
      <c r="R61" s="751"/>
    </row>
    <row r="62" spans="2:18">
      <c r="B62" s="984"/>
      <c r="C62" s="697">
        <v>22</v>
      </c>
      <c r="D62" s="698" t="s">
        <v>492</v>
      </c>
      <c r="E62" s="758">
        <v>30.31</v>
      </c>
      <c r="F62" s="701">
        <v>282.59949713563691</v>
      </c>
      <c r="G62" s="700">
        <f t="shared" si="4"/>
        <v>287.03630924066641</v>
      </c>
      <c r="H62" s="701">
        <v>88</v>
      </c>
      <c r="I62" s="700">
        <v>68</v>
      </c>
      <c r="J62" s="701">
        <f t="shared" si="5"/>
        <v>370.59949713563691</v>
      </c>
      <c r="K62" s="700">
        <f t="shared" si="5"/>
        <v>355.03630924066641</v>
      </c>
      <c r="L62" s="718">
        <f t="shared" si="1"/>
        <v>-4.1994627664792783E-2</v>
      </c>
      <c r="M62" s="701">
        <v>270</v>
      </c>
      <c r="N62" s="727">
        <v>270</v>
      </c>
      <c r="O62" s="696">
        <f t="shared" si="6"/>
        <v>11.834543641355546</v>
      </c>
      <c r="P62" s="984"/>
      <c r="Q62" s="984"/>
      <c r="R62" s="751"/>
    </row>
    <row r="63" spans="2:18">
      <c r="B63" s="984"/>
      <c r="C63" s="697">
        <v>24</v>
      </c>
      <c r="D63" s="698" t="s">
        <v>492</v>
      </c>
      <c r="E63" s="758">
        <v>30.52</v>
      </c>
      <c r="F63" s="701">
        <v>286.58951262606848</v>
      </c>
      <c r="G63" s="700">
        <f t="shared" si="4"/>
        <v>291.08896797429776</v>
      </c>
      <c r="H63" s="701">
        <v>88</v>
      </c>
      <c r="I63" s="700">
        <v>68</v>
      </c>
      <c r="J63" s="701">
        <f t="shared" si="5"/>
        <v>374.58951262606848</v>
      </c>
      <c r="K63" s="700">
        <f t="shared" si="5"/>
        <v>359.08896797429776</v>
      </c>
      <c r="L63" s="718">
        <f t="shared" si="1"/>
        <v>-4.1380081740953756E-2</v>
      </c>
      <c r="M63" s="701">
        <v>270</v>
      </c>
      <c r="N63" s="727">
        <v>270</v>
      </c>
      <c r="O63" s="696">
        <f t="shared" si="6"/>
        <v>11.969632265809926</v>
      </c>
      <c r="P63" s="984"/>
      <c r="Q63" s="984"/>
      <c r="R63" s="751"/>
    </row>
    <row r="64" spans="2:18">
      <c r="B64" s="984"/>
      <c r="C64" s="697">
        <v>18</v>
      </c>
      <c r="D64" s="698" t="s">
        <v>492</v>
      </c>
      <c r="E64" s="758">
        <v>30.62</v>
      </c>
      <c r="F64" s="701">
        <v>290.79232894265652</v>
      </c>
      <c r="G64" s="700">
        <f t="shared" si="4"/>
        <v>295.35776850705622</v>
      </c>
      <c r="H64" s="701">
        <v>88</v>
      </c>
      <c r="I64" s="700">
        <v>68</v>
      </c>
      <c r="J64" s="701">
        <f t="shared" si="5"/>
        <v>378.79232894265652</v>
      </c>
      <c r="K64" s="700">
        <f t="shared" si="5"/>
        <v>363.35776850705622</v>
      </c>
      <c r="L64" s="718">
        <f t="shared" si="1"/>
        <v>-4.0746760840388752E-2</v>
      </c>
      <c r="M64" s="701">
        <v>270</v>
      </c>
      <c r="N64" s="727">
        <v>270</v>
      </c>
      <c r="O64" s="696">
        <f t="shared" si="6"/>
        <v>12.111925616901875</v>
      </c>
      <c r="P64" s="984"/>
      <c r="Q64" s="984"/>
      <c r="R64" s="751"/>
    </row>
    <row r="65" spans="2:18">
      <c r="B65" s="984"/>
      <c r="C65" s="697">
        <v>42</v>
      </c>
      <c r="D65" s="698" t="s">
        <v>492</v>
      </c>
      <c r="E65" s="758">
        <v>31.46</v>
      </c>
      <c r="F65" s="701">
        <v>294.94194505270542</v>
      </c>
      <c r="G65" s="700">
        <f t="shared" si="4"/>
        <v>299.57253359003289</v>
      </c>
      <c r="H65" s="701">
        <v>88</v>
      </c>
      <c r="I65" s="700">
        <v>68</v>
      </c>
      <c r="J65" s="701">
        <f t="shared" si="5"/>
        <v>382.94194505270542</v>
      </c>
      <c r="K65" s="700">
        <f t="shared" si="5"/>
        <v>367.57253359003289</v>
      </c>
      <c r="L65" s="718">
        <f t="shared" si="1"/>
        <v>-4.0135095309439595E-2</v>
      </c>
      <c r="M65" s="701">
        <v>270</v>
      </c>
      <c r="N65" s="727">
        <v>270</v>
      </c>
      <c r="O65" s="696">
        <f t="shared" si="6"/>
        <v>12.25241778633443</v>
      </c>
      <c r="P65" s="984"/>
      <c r="Q65" s="984"/>
      <c r="R65" s="751"/>
    </row>
    <row r="66" spans="2:18">
      <c r="B66" s="984"/>
      <c r="C66" s="697">
        <v>12</v>
      </c>
      <c r="D66" s="698" t="s">
        <v>492</v>
      </c>
      <c r="E66" s="758">
        <v>32.700000000000003</v>
      </c>
      <c r="F66" s="701">
        <v>299.19796157583244</v>
      </c>
      <c r="G66" s="700">
        <f t="shared" si="4"/>
        <v>303.89536957257303</v>
      </c>
      <c r="H66" s="701">
        <v>88</v>
      </c>
      <c r="I66" s="700">
        <v>68</v>
      </c>
      <c r="J66" s="701">
        <f t="shared" si="5"/>
        <v>387.19796157583244</v>
      </c>
      <c r="K66" s="700">
        <f t="shared" si="5"/>
        <v>371.89536957257303</v>
      </c>
      <c r="L66" s="718">
        <f t="shared" si="1"/>
        <v>-3.9521365094434824E-2</v>
      </c>
      <c r="M66" s="701">
        <v>270</v>
      </c>
      <c r="N66" s="727">
        <v>270</v>
      </c>
      <c r="O66" s="696">
        <f t="shared" si="6"/>
        <v>12.396512319085767</v>
      </c>
      <c r="P66" s="984"/>
      <c r="Q66" s="984"/>
      <c r="R66" s="751"/>
    </row>
    <row r="67" spans="2:18">
      <c r="B67" s="984"/>
      <c r="C67" s="697">
        <v>14</v>
      </c>
      <c r="D67" s="698" t="s">
        <v>492</v>
      </c>
      <c r="E67" s="758">
        <v>32.99</v>
      </c>
      <c r="F67" s="701">
        <v>303.45397809895951</v>
      </c>
      <c r="G67" s="700">
        <f t="shared" si="4"/>
        <v>308.21820555511317</v>
      </c>
      <c r="H67" s="701">
        <v>88</v>
      </c>
      <c r="I67" s="700">
        <v>68</v>
      </c>
      <c r="J67" s="701">
        <f t="shared" si="5"/>
        <v>391.45397809895951</v>
      </c>
      <c r="K67" s="700">
        <f t="shared" si="5"/>
        <v>376.21820555511317</v>
      </c>
      <c r="L67" s="718">
        <f t="shared" si="1"/>
        <v>-3.8920980233325797E-2</v>
      </c>
      <c r="M67" s="701">
        <v>270</v>
      </c>
      <c r="N67" s="727">
        <v>270</v>
      </c>
      <c r="O67" s="696">
        <f t="shared" si="6"/>
        <v>12.540606851837106</v>
      </c>
      <c r="P67" s="984"/>
      <c r="Q67" s="984"/>
      <c r="R67" s="751"/>
    </row>
    <row r="68" spans="2:18">
      <c r="B68" s="984"/>
      <c r="C68" s="697">
        <v>15</v>
      </c>
      <c r="D68" s="698" t="s">
        <v>492</v>
      </c>
      <c r="E68" s="758">
        <v>33.35</v>
      </c>
      <c r="F68" s="701">
        <v>307.8163950351647</v>
      </c>
      <c r="G68" s="700">
        <f t="shared" si="4"/>
        <v>312.64911243721679</v>
      </c>
      <c r="H68" s="701">
        <v>88</v>
      </c>
      <c r="I68" s="700">
        <v>68</v>
      </c>
      <c r="J68" s="701">
        <f t="shared" si="5"/>
        <v>395.8163950351647</v>
      </c>
      <c r="K68" s="700">
        <f t="shared" si="5"/>
        <v>380.64911243721679</v>
      </c>
      <c r="L68" s="718">
        <f t="shared" si="1"/>
        <v>-3.8318985237083103E-2</v>
      </c>
      <c r="M68" s="701">
        <v>270</v>
      </c>
      <c r="N68" s="727">
        <v>270</v>
      </c>
      <c r="O68" s="696">
        <f t="shared" si="6"/>
        <v>12.688303747907225</v>
      </c>
      <c r="P68" s="984"/>
      <c r="Q68" s="984"/>
      <c r="R68" s="751"/>
    </row>
    <row r="69" spans="2:18">
      <c r="B69" s="984"/>
      <c r="C69" s="697">
        <v>1</v>
      </c>
      <c r="D69" s="698" t="s">
        <v>492</v>
      </c>
      <c r="E69" s="758">
        <v>33.71</v>
      </c>
      <c r="F69" s="701">
        <v>311.85961073213548</v>
      </c>
      <c r="G69" s="700">
        <f t="shared" si="4"/>
        <v>316.75580662062998</v>
      </c>
      <c r="H69" s="701">
        <v>88</v>
      </c>
      <c r="I69" s="700">
        <v>68</v>
      </c>
      <c r="J69" s="701">
        <f t="shared" si="5"/>
        <v>399.85961073213548</v>
      </c>
      <c r="K69" s="700">
        <f t="shared" si="5"/>
        <v>384.75580662062998</v>
      </c>
      <c r="L69" s="718">
        <f t="shared" si="1"/>
        <v>-3.7772767506702443E-2</v>
      </c>
      <c r="M69" s="701">
        <v>270</v>
      </c>
      <c r="N69" s="727">
        <v>270</v>
      </c>
      <c r="O69" s="696">
        <f t="shared" si="6"/>
        <v>12.825193554021</v>
      </c>
      <c r="P69" s="984"/>
      <c r="Q69" s="984"/>
      <c r="R69" s="751"/>
    </row>
    <row r="70" spans="2:18">
      <c r="B70" s="984"/>
      <c r="C70" s="697">
        <v>2</v>
      </c>
      <c r="D70" s="698" t="s">
        <v>21</v>
      </c>
      <c r="E70" s="758">
        <v>46.15</v>
      </c>
      <c r="F70" s="701">
        <v>366.5494230543182</v>
      </c>
      <c r="G70" s="700">
        <f t="shared" si="4"/>
        <v>372.30424899627099</v>
      </c>
      <c r="H70" s="701">
        <v>118.7</v>
      </c>
      <c r="I70" s="700">
        <v>90</v>
      </c>
      <c r="J70" s="701">
        <f t="shared" si="5"/>
        <v>485.24942305431819</v>
      </c>
      <c r="K70" s="700">
        <f t="shared" si="5"/>
        <v>462.30424899627099</v>
      </c>
      <c r="L70" s="718">
        <f t="shared" si="1"/>
        <v>-4.7285319606611309E-2</v>
      </c>
      <c r="M70" s="701">
        <v>350</v>
      </c>
      <c r="N70" s="727">
        <v>350</v>
      </c>
      <c r="O70" s="696">
        <f t="shared" si="6"/>
        <v>15.410141633209033</v>
      </c>
      <c r="P70" s="984"/>
      <c r="Q70" s="984"/>
      <c r="R70" s="751"/>
    </row>
    <row r="71" spans="2:18">
      <c r="B71" s="984"/>
      <c r="C71" s="697">
        <v>2</v>
      </c>
      <c r="D71" s="698" t="s">
        <v>21</v>
      </c>
      <c r="E71" s="758">
        <v>46.21</v>
      </c>
      <c r="F71" s="701">
        <v>375.3274571332679</v>
      </c>
      <c r="G71" s="700">
        <f t="shared" si="4"/>
        <v>381.22009821026018</v>
      </c>
      <c r="H71" s="701">
        <v>118.7</v>
      </c>
      <c r="I71" s="700">
        <v>90</v>
      </c>
      <c r="J71" s="701">
        <f t="shared" si="5"/>
        <v>494.02745713326789</v>
      </c>
      <c r="K71" s="700">
        <f t="shared" si="5"/>
        <v>471.22009821026018</v>
      </c>
      <c r="L71" s="718">
        <f t="shared" si="1"/>
        <v>-4.6166176785707003E-2</v>
      </c>
      <c r="M71" s="701">
        <v>350</v>
      </c>
      <c r="N71" s="727">
        <v>350</v>
      </c>
      <c r="O71" s="696">
        <f t="shared" si="6"/>
        <v>15.707336607008672</v>
      </c>
      <c r="P71" s="984"/>
      <c r="Q71" s="984"/>
      <c r="R71" s="751"/>
    </row>
    <row r="72" spans="2:18">
      <c r="B72" s="984"/>
      <c r="C72" s="697">
        <v>6</v>
      </c>
      <c r="D72" s="698" t="s">
        <v>21</v>
      </c>
      <c r="E72" s="758">
        <v>46.43</v>
      </c>
      <c r="F72" s="701">
        <v>379.37067283023845</v>
      </c>
      <c r="G72" s="700">
        <f t="shared" si="4"/>
        <v>385.3267923936732</v>
      </c>
      <c r="H72" s="701">
        <v>118.7</v>
      </c>
      <c r="I72" s="700">
        <v>90</v>
      </c>
      <c r="J72" s="701">
        <f t="shared" si="5"/>
        <v>498.07067283023844</v>
      </c>
      <c r="K72" s="700">
        <f t="shared" si="5"/>
        <v>475.3267923936732</v>
      </c>
      <c r="L72" s="718">
        <f t="shared" si="1"/>
        <v>-4.5663962319494433E-2</v>
      </c>
      <c r="M72" s="701">
        <v>350</v>
      </c>
      <c r="N72" s="727">
        <v>350</v>
      </c>
      <c r="O72" s="696">
        <f t="shared" si="6"/>
        <v>15.84422641312244</v>
      </c>
      <c r="P72" s="984"/>
      <c r="Q72" s="984"/>
      <c r="R72" s="751"/>
    </row>
    <row r="73" spans="2:18">
      <c r="B73" s="984"/>
      <c r="C73" s="697">
        <v>4</v>
      </c>
      <c r="D73" s="698" t="s">
        <v>21</v>
      </c>
      <c r="E73" s="758">
        <v>46.65</v>
      </c>
      <c r="F73" s="701">
        <v>383.36068832067008</v>
      </c>
      <c r="G73" s="700">
        <f t="shared" si="4"/>
        <v>389.37945112730461</v>
      </c>
      <c r="H73" s="701">
        <v>118.7</v>
      </c>
      <c r="I73" s="700">
        <v>90</v>
      </c>
      <c r="J73" s="701">
        <f t="shared" si="5"/>
        <v>502.06068832067007</v>
      </c>
      <c r="K73" s="700">
        <f t="shared" si="5"/>
        <v>479.37945112730461</v>
      </c>
      <c r="L73" s="718">
        <f t="shared" si="1"/>
        <v>-4.517628589729128E-2</v>
      </c>
      <c r="M73" s="701">
        <v>350</v>
      </c>
      <c r="N73" s="727">
        <v>350</v>
      </c>
      <c r="O73" s="696">
        <f t="shared" si="6"/>
        <v>15.97931503757682</v>
      </c>
      <c r="P73" s="984"/>
      <c r="Q73" s="984"/>
      <c r="R73" s="751"/>
    </row>
    <row r="74" spans="2:18">
      <c r="B74" s="984"/>
      <c r="C74" s="697">
        <v>15</v>
      </c>
      <c r="D74" s="698" t="s">
        <v>21</v>
      </c>
      <c r="E74" s="758">
        <v>46.95</v>
      </c>
      <c r="F74" s="701">
        <v>387.88270587649265</v>
      </c>
      <c r="G74" s="700">
        <f t="shared" si="4"/>
        <v>393.9724643587536</v>
      </c>
      <c r="H74" s="701">
        <v>118.7</v>
      </c>
      <c r="I74" s="700">
        <v>90</v>
      </c>
      <c r="J74" s="701">
        <f t="shared" si="5"/>
        <v>506.58270587649264</v>
      </c>
      <c r="K74" s="700">
        <f t="shared" si="5"/>
        <v>483.9724643587536</v>
      </c>
      <c r="L74" s="718">
        <f t="shared" si="1"/>
        <v>-4.4632872886212427E-2</v>
      </c>
      <c r="M74" s="701">
        <v>350</v>
      </c>
      <c r="N74" s="727">
        <v>350</v>
      </c>
      <c r="O74" s="696">
        <f t="shared" si="6"/>
        <v>16.13241547862512</v>
      </c>
      <c r="P74" s="984"/>
      <c r="Q74" s="984"/>
      <c r="R74" s="751"/>
    </row>
    <row r="75" spans="2:18">
      <c r="B75" s="984"/>
      <c r="C75" s="697">
        <v>3</v>
      </c>
      <c r="D75" s="698" t="s">
        <v>21</v>
      </c>
      <c r="E75" s="758">
        <v>47.04</v>
      </c>
      <c r="F75" s="701">
        <v>392.13872239961967</v>
      </c>
      <c r="G75" s="700">
        <f t="shared" si="4"/>
        <v>398.29530034129368</v>
      </c>
      <c r="H75" s="701">
        <v>118.7</v>
      </c>
      <c r="I75" s="700">
        <v>90</v>
      </c>
      <c r="J75" s="701">
        <f t="shared" si="5"/>
        <v>510.83872239961966</v>
      </c>
      <c r="K75" s="700">
        <f t="shared" si="5"/>
        <v>488.29530034129368</v>
      </c>
      <c r="L75" s="718">
        <f t="shared" si="1"/>
        <v>-4.413021384211091E-2</v>
      </c>
      <c r="M75" s="701">
        <v>350</v>
      </c>
      <c r="N75" s="727">
        <v>350</v>
      </c>
      <c r="O75" s="696">
        <f t="shared" si="6"/>
        <v>16.276510011376455</v>
      </c>
      <c r="P75" s="984"/>
      <c r="Q75" s="984"/>
      <c r="R75" s="751"/>
    </row>
    <row r="76" spans="2:18">
      <c r="B76" s="984"/>
      <c r="C76" s="697">
        <v>9</v>
      </c>
      <c r="D76" s="698" t="s">
        <v>21</v>
      </c>
      <c r="E76" s="758">
        <v>47.59</v>
      </c>
      <c r="F76" s="701">
        <v>396.3947389227468</v>
      </c>
      <c r="G76" s="700">
        <f t="shared" si="4"/>
        <v>402.61813632383394</v>
      </c>
      <c r="H76" s="701">
        <v>118.7</v>
      </c>
      <c r="I76" s="700">
        <v>90</v>
      </c>
      <c r="J76" s="701">
        <f t="shared" si="5"/>
        <v>515.09473892274684</v>
      </c>
      <c r="K76" s="700">
        <f t="shared" si="5"/>
        <v>492.61813632383394</v>
      </c>
      <c r="L76" s="718">
        <f t="shared" si="1"/>
        <v>-4.3635861328965908E-2</v>
      </c>
      <c r="M76" s="701">
        <v>350</v>
      </c>
      <c r="N76" s="727">
        <v>350</v>
      </c>
      <c r="O76" s="696">
        <f t="shared" si="6"/>
        <v>16.420604544127798</v>
      </c>
      <c r="P76" s="984"/>
      <c r="Q76" s="984"/>
      <c r="R76" s="751"/>
    </row>
    <row r="77" spans="2:18">
      <c r="B77" s="984"/>
      <c r="C77" s="697">
        <v>15</v>
      </c>
      <c r="D77" s="698" t="s">
        <v>21</v>
      </c>
      <c r="E77" s="758">
        <v>49.49</v>
      </c>
      <c r="F77" s="701">
        <v>400.11875338048287</v>
      </c>
      <c r="G77" s="700">
        <f t="shared" si="4"/>
        <v>406.40061780855643</v>
      </c>
      <c r="H77" s="701">
        <v>118.7</v>
      </c>
      <c r="I77" s="700">
        <v>90</v>
      </c>
      <c r="J77" s="701">
        <f t="shared" si="5"/>
        <v>518.81875338048292</v>
      </c>
      <c r="K77" s="700">
        <f t="shared" si="5"/>
        <v>496.40061780855643</v>
      </c>
      <c r="L77" s="718">
        <f t="shared" ref="L77:L140" si="7">(K77/J77)-1</f>
        <v>-4.3209956127946314E-2</v>
      </c>
      <c r="M77" s="701">
        <v>350</v>
      </c>
      <c r="N77" s="727">
        <v>350</v>
      </c>
      <c r="O77" s="696">
        <f t="shared" si="6"/>
        <v>16.546687260285214</v>
      </c>
      <c r="P77" s="984"/>
      <c r="Q77" s="984"/>
      <c r="R77" s="751"/>
    </row>
    <row r="78" spans="2:18" ht="15.75" thickBot="1">
      <c r="B78" s="985"/>
      <c r="C78" s="715">
        <v>3</v>
      </c>
      <c r="D78" s="698" t="s">
        <v>21</v>
      </c>
      <c r="E78" s="759">
        <v>50.37</v>
      </c>
      <c r="F78" s="708">
        <v>408.5243860136589</v>
      </c>
      <c r="G78" s="707">
        <f t="shared" si="4"/>
        <v>414.93821887407336</v>
      </c>
      <c r="H78" s="708">
        <v>118.7</v>
      </c>
      <c r="I78" s="707">
        <v>90</v>
      </c>
      <c r="J78" s="708">
        <f t="shared" si="5"/>
        <v>527.22438601365889</v>
      </c>
      <c r="K78" s="707">
        <f t="shared" si="5"/>
        <v>504.93821887407336</v>
      </c>
      <c r="L78" s="724">
        <f t="shared" si="7"/>
        <v>-4.2270744166617802E-2</v>
      </c>
      <c r="M78" s="708">
        <v>350</v>
      </c>
      <c r="N78" s="722">
        <v>350</v>
      </c>
      <c r="O78" s="711">
        <f t="shared" si="6"/>
        <v>16.831273962469112</v>
      </c>
      <c r="P78" s="985"/>
      <c r="Q78" s="985"/>
      <c r="R78" s="751"/>
    </row>
    <row r="79" spans="2:18">
      <c r="B79" s="983" t="s">
        <v>508</v>
      </c>
      <c r="C79" s="689">
        <v>22</v>
      </c>
      <c r="D79" s="746" t="s">
        <v>492</v>
      </c>
      <c r="E79" s="760">
        <v>20.02</v>
      </c>
      <c r="F79" s="714">
        <v>174.39027703513136</v>
      </c>
      <c r="G79" s="692">
        <f t="shared" si="4"/>
        <v>177.12820438458292</v>
      </c>
      <c r="H79" s="714">
        <v>52.45</v>
      </c>
      <c r="I79" s="717">
        <v>52.45</v>
      </c>
      <c r="J79" s="714">
        <f t="shared" si="5"/>
        <v>226.84027703513135</v>
      </c>
      <c r="K79" s="692">
        <f t="shared" si="5"/>
        <v>229.57820438458293</v>
      </c>
      <c r="L79" s="695">
        <f t="shared" si="7"/>
        <v>1.2069846612943191E-2</v>
      </c>
      <c r="M79" s="714">
        <v>180</v>
      </c>
      <c r="N79" s="749">
        <v>180</v>
      </c>
      <c r="O79" s="696">
        <f t="shared" si="6"/>
        <v>7.6526068128194309</v>
      </c>
      <c r="P79" s="983" t="s">
        <v>501</v>
      </c>
      <c r="Q79" s="983" t="s">
        <v>471</v>
      </c>
      <c r="R79" s="751"/>
    </row>
    <row r="80" spans="2:18">
      <c r="B80" s="984"/>
      <c r="C80" s="697">
        <v>83</v>
      </c>
      <c r="D80" s="761" t="s">
        <v>492</v>
      </c>
      <c r="E80" s="762">
        <v>22.76</v>
      </c>
      <c r="F80" s="701">
        <v>198.27716977118197</v>
      </c>
      <c r="G80" s="700">
        <f t="shared" si="4"/>
        <v>201.39012133658954</v>
      </c>
      <c r="H80" s="701">
        <v>52.45</v>
      </c>
      <c r="I80" s="720">
        <v>52.45</v>
      </c>
      <c r="J80" s="701">
        <f t="shared" si="5"/>
        <v>250.72716977118199</v>
      </c>
      <c r="K80" s="700">
        <f t="shared" si="5"/>
        <v>253.84012133658956</v>
      </c>
      <c r="L80" s="703">
        <f t="shared" si="7"/>
        <v>1.2415692995093153E-2</v>
      </c>
      <c r="M80" s="701">
        <v>180</v>
      </c>
      <c r="N80" s="727">
        <v>180</v>
      </c>
      <c r="O80" s="696">
        <f t="shared" si="6"/>
        <v>8.4613373778863181</v>
      </c>
      <c r="P80" s="984"/>
      <c r="Q80" s="984"/>
      <c r="R80" s="751"/>
    </row>
    <row r="81" spans="2:18">
      <c r="B81" s="984"/>
      <c r="C81" s="697">
        <v>16</v>
      </c>
      <c r="D81" s="761" t="s">
        <v>509</v>
      </c>
      <c r="E81" s="762">
        <v>52.2</v>
      </c>
      <c r="F81" s="701">
        <v>436.34809403360197</v>
      </c>
      <c r="G81" s="700">
        <f t="shared" si="4"/>
        <v>443.19875910992954</v>
      </c>
      <c r="H81" s="701">
        <v>73.8</v>
      </c>
      <c r="I81" s="720">
        <v>73.8</v>
      </c>
      <c r="J81" s="701">
        <f t="shared" si="5"/>
        <v>510.14809403360198</v>
      </c>
      <c r="K81" s="700">
        <f t="shared" si="5"/>
        <v>516.99875910992955</v>
      </c>
      <c r="L81" s="703">
        <f t="shared" si="7"/>
        <v>1.3428777165785721E-2</v>
      </c>
      <c r="M81" s="701">
        <v>400</v>
      </c>
      <c r="N81" s="727">
        <v>400</v>
      </c>
      <c r="O81" s="696">
        <f t="shared" si="6"/>
        <v>17.233291970330985</v>
      </c>
      <c r="P81" s="984"/>
      <c r="Q81" s="984"/>
      <c r="R81" s="751"/>
    </row>
    <row r="82" spans="2:18">
      <c r="B82" s="984"/>
      <c r="C82" s="697">
        <v>8</v>
      </c>
      <c r="D82" s="761" t="s">
        <v>510</v>
      </c>
      <c r="E82" s="762">
        <v>72.2</v>
      </c>
      <c r="F82" s="701">
        <v>607.65275908946626</v>
      </c>
      <c r="G82" s="700">
        <f t="shared" si="4"/>
        <v>617.19290740717088</v>
      </c>
      <c r="H82" s="701">
        <v>109.6</v>
      </c>
      <c r="I82" s="720">
        <v>109.6</v>
      </c>
      <c r="J82" s="701">
        <f t="shared" si="5"/>
        <v>717.25275908946628</v>
      </c>
      <c r="K82" s="700">
        <f t="shared" si="5"/>
        <v>726.7929074071709</v>
      </c>
      <c r="L82" s="703">
        <f t="shared" si="7"/>
        <v>1.3300957294072546E-2</v>
      </c>
      <c r="M82" s="701">
        <v>560</v>
      </c>
      <c r="N82" s="727">
        <v>560</v>
      </c>
      <c r="O82" s="696">
        <f t="shared" si="6"/>
        <v>24.226430246905696</v>
      </c>
      <c r="P82" s="984"/>
      <c r="Q82" s="984"/>
      <c r="R82" s="751"/>
    </row>
    <row r="83" spans="2:18" ht="15.75" thickBot="1">
      <c r="B83" s="985"/>
      <c r="C83" s="715">
        <v>8</v>
      </c>
      <c r="D83" s="752" t="s">
        <v>30</v>
      </c>
      <c r="E83" s="763">
        <v>73.78</v>
      </c>
      <c r="F83" s="708">
        <v>616.74999440765043</v>
      </c>
      <c r="G83" s="707">
        <f t="shared" si="4"/>
        <v>626.4329693198506</v>
      </c>
      <c r="H83" s="708">
        <v>112.55</v>
      </c>
      <c r="I83" s="723">
        <v>112.55</v>
      </c>
      <c r="J83" s="708">
        <f t="shared" si="5"/>
        <v>729.29999440765039</v>
      </c>
      <c r="K83" s="707">
        <f t="shared" si="5"/>
        <v>738.98296931985055</v>
      </c>
      <c r="L83" s="710">
        <f t="shared" si="7"/>
        <v>1.3277080743795855E-2</v>
      </c>
      <c r="M83" s="708">
        <v>560</v>
      </c>
      <c r="N83" s="722">
        <v>560</v>
      </c>
      <c r="O83" s="711">
        <f t="shared" si="6"/>
        <v>24.632765643995018</v>
      </c>
      <c r="P83" s="985"/>
      <c r="Q83" s="985"/>
      <c r="R83" s="751"/>
    </row>
    <row r="84" spans="2:18">
      <c r="B84" s="983" t="s">
        <v>511</v>
      </c>
      <c r="C84" s="689">
        <v>65</v>
      </c>
      <c r="D84" s="746" t="s">
        <v>492</v>
      </c>
      <c r="E84" s="760">
        <v>16.899999999999999</v>
      </c>
      <c r="F84" s="714">
        <v>191.01454000000001</v>
      </c>
      <c r="G84" s="692">
        <f t="shared" si="4"/>
        <v>194.013468278</v>
      </c>
      <c r="H84" s="714">
        <v>105</v>
      </c>
      <c r="I84" s="717">
        <v>105</v>
      </c>
      <c r="J84" s="714">
        <f t="shared" si="5"/>
        <v>296.01454000000001</v>
      </c>
      <c r="K84" s="692">
        <f t="shared" si="5"/>
        <v>299.013468278</v>
      </c>
      <c r="L84" s="748">
        <f t="shared" si="7"/>
        <v>1.0131016800728698E-2</v>
      </c>
      <c r="M84" s="693"/>
      <c r="N84" s="749">
        <v>190</v>
      </c>
      <c r="O84" s="750">
        <f t="shared" si="6"/>
        <v>9.9671156092666671</v>
      </c>
      <c r="P84" s="983" t="s">
        <v>491</v>
      </c>
      <c r="Q84" s="983" t="s">
        <v>471</v>
      </c>
      <c r="R84" s="751"/>
    </row>
    <row r="85" spans="2:18" ht="15.75" thickBot="1">
      <c r="B85" s="985"/>
      <c r="C85" s="715">
        <v>15</v>
      </c>
      <c r="D85" s="752" t="s">
        <v>512</v>
      </c>
      <c r="E85" s="763">
        <v>18.600000000000001</v>
      </c>
      <c r="F85" s="708">
        <v>214.02834000000001</v>
      </c>
      <c r="G85" s="707">
        <f t="shared" si="4"/>
        <v>217.38858493800001</v>
      </c>
      <c r="H85" s="708">
        <v>108.6</v>
      </c>
      <c r="I85" s="723">
        <v>108.6</v>
      </c>
      <c r="J85" s="708">
        <f t="shared" si="5"/>
        <v>322.62833999999998</v>
      </c>
      <c r="K85" s="707">
        <f t="shared" si="5"/>
        <v>325.98858493800003</v>
      </c>
      <c r="L85" s="724">
        <f t="shared" si="7"/>
        <v>1.0415219375954576E-2</v>
      </c>
      <c r="M85" s="764"/>
      <c r="N85" s="722">
        <v>210</v>
      </c>
      <c r="O85" s="711">
        <f t="shared" si="6"/>
        <v>10.866286164600002</v>
      </c>
      <c r="P85" s="985"/>
      <c r="Q85" s="985"/>
      <c r="R85" s="751"/>
    </row>
    <row r="86" spans="2:18">
      <c r="B86" s="983" t="s">
        <v>513</v>
      </c>
      <c r="C86" s="689">
        <v>108</v>
      </c>
      <c r="D86" s="746" t="s">
        <v>492</v>
      </c>
      <c r="E86" s="760">
        <v>18.3</v>
      </c>
      <c r="F86" s="714">
        <v>219.73176000000001</v>
      </c>
      <c r="G86" s="692">
        <f t="shared" si="4"/>
        <v>223.18154863200002</v>
      </c>
      <c r="H86" s="714">
        <v>102.4</v>
      </c>
      <c r="I86" s="717">
        <v>102.4</v>
      </c>
      <c r="J86" s="714">
        <f t="shared" si="5"/>
        <v>322.13175999999999</v>
      </c>
      <c r="K86" s="692">
        <f t="shared" si="5"/>
        <v>325.58154863200002</v>
      </c>
      <c r="L86" s="748">
        <f t="shared" si="7"/>
        <v>1.0709247147813183E-2</v>
      </c>
      <c r="M86" s="693"/>
      <c r="N86" s="749">
        <v>220</v>
      </c>
      <c r="O86" s="750">
        <f t="shared" si="6"/>
        <v>10.852718287733333</v>
      </c>
      <c r="P86" s="983" t="s">
        <v>501</v>
      </c>
      <c r="Q86" s="983" t="s">
        <v>514</v>
      </c>
      <c r="R86" s="765"/>
    </row>
    <row r="87" spans="2:18" ht="15.75" thickBot="1">
      <c r="B87" s="985"/>
      <c r="C87" s="715">
        <v>12</v>
      </c>
      <c r="D87" s="752" t="s">
        <v>512</v>
      </c>
      <c r="E87" s="763">
        <v>20.5</v>
      </c>
      <c r="F87" s="708">
        <v>246.14760000000001</v>
      </c>
      <c r="G87" s="707">
        <f t="shared" si="4"/>
        <v>250.01211732000002</v>
      </c>
      <c r="H87" s="708">
        <v>106</v>
      </c>
      <c r="I87" s="723">
        <v>106</v>
      </c>
      <c r="J87" s="708">
        <f t="shared" si="5"/>
        <v>352.14760000000001</v>
      </c>
      <c r="K87" s="707">
        <f t="shared" si="5"/>
        <v>356.01211732000002</v>
      </c>
      <c r="L87" s="724">
        <f t="shared" si="7"/>
        <v>1.0974140729625992E-2</v>
      </c>
      <c r="M87" s="764"/>
      <c r="N87" s="722">
        <v>250</v>
      </c>
      <c r="O87" s="711">
        <f t="shared" si="6"/>
        <v>11.867070577333333</v>
      </c>
      <c r="P87" s="985"/>
      <c r="Q87" s="985"/>
      <c r="R87" s="765"/>
    </row>
    <row r="88" spans="2:18">
      <c r="B88" s="983" t="s">
        <v>515</v>
      </c>
      <c r="C88" s="689">
        <v>281</v>
      </c>
      <c r="D88" s="766" t="s">
        <v>516</v>
      </c>
      <c r="E88" s="760">
        <v>16.5</v>
      </c>
      <c r="F88" s="714"/>
      <c r="G88" s="692">
        <v>186</v>
      </c>
      <c r="H88" s="714"/>
      <c r="I88" s="717">
        <v>105</v>
      </c>
      <c r="J88" s="714"/>
      <c r="K88" s="692">
        <f t="shared" si="5"/>
        <v>291</v>
      </c>
      <c r="L88" s="748"/>
      <c r="M88" s="693"/>
      <c r="N88" s="749">
        <v>180</v>
      </c>
      <c r="O88" s="767">
        <f t="shared" si="6"/>
        <v>9.6999999999999993</v>
      </c>
      <c r="P88" s="983" t="s">
        <v>491</v>
      </c>
      <c r="Q88" s="983" t="s">
        <v>471</v>
      </c>
      <c r="R88" s="768"/>
    </row>
    <row r="89" spans="2:18" ht="15.75" thickBot="1">
      <c r="B89" s="985"/>
      <c r="C89" s="715">
        <v>15</v>
      </c>
      <c r="D89" s="769" t="s">
        <v>505</v>
      </c>
      <c r="E89" s="763">
        <v>22</v>
      </c>
      <c r="F89" s="708"/>
      <c r="G89" s="707">
        <v>248</v>
      </c>
      <c r="H89" s="708"/>
      <c r="I89" s="723">
        <v>105</v>
      </c>
      <c r="J89" s="708"/>
      <c r="K89" s="707">
        <f t="shared" si="5"/>
        <v>353</v>
      </c>
      <c r="L89" s="724"/>
      <c r="M89" s="764"/>
      <c r="N89" s="722">
        <v>240</v>
      </c>
      <c r="O89" s="770">
        <f t="shared" si="6"/>
        <v>11.766666666666667</v>
      </c>
      <c r="P89" s="985"/>
      <c r="Q89" s="985"/>
      <c r="R89" s="765"/>
    </row>
    <row r="90" spans="2:18">
      <c r="B90" s="984" t="s">
        <v>517</v>
      </c>
      <c r="C90" s="697">
        <v>27</v>
      </c>
      <c r="D90" s="771" t="s">
        <v>518</v>
      </c>
      <c r="E90" s="762">
        <v>10.5</v>
      </c>
      <c r="F90" s="701">
        <v>157</v>
      </c>
      <c r="G90" s="700">
        <f t="shared" si="4"/>
        <v>159.4649</v>
      </c>
      <c r="H90" s="701">
        <v>123</v>
      </c>
      <c r="I90" s="720">
        <v>123</v>
      </c>
      <c r="J90" s="701">
        <f t="shared" si="5"/>
        <v>280</v>
      </c>
      <c r="K90" s="700">
        <f t="shared" si="5"/>
        <v>282.4649</v>
      </c>
      <c r="L90" s="718">
        <f t="shared" si="7"/>
        <v>8.8032142857141782E-3</v>
      </c>
      <c r="M90" s="772"/>
      <c r="N90" s="727">
        <v>150</v>
      </c>
      <c r="O90" s="696">
        <f t="shared" si="6"/>
        <v>9.415496666666666</v>
      </c>
      <c r="P90" s="984" t="s">
        <v>491</v>
      </c>
      <c r="Q90" s="984" t="s">
        <v>471</v>
      </c>
      <c r="R90" s="765"/>
    </row>
    <row r="91" spans="2:18">
      <c r="B91" s="984"/>
      <c r="C91" s="697">
        <v>4</v>
      </c>
      <c r="D91" s="771" t="s">
        <v>135</v>
      </c>
      <c r="E91" s="762">
        <v>15.2</v>
      </c>
      <c r="F91" s="701">
        <v>140</v>
      </c>
      <c r="G91" s="700">
        <f t="shared" si="4"/>
        <v>142.19800000000001</v>
      </c>
      <c r="H91" s="701">
        <v>160</v>
      </c>
      <c r="I91" s="720">
        <v>160</v>
      </c>
      <c r="J91" s="701">
        <f t="shared" si="5"/>
        <v>300</v>
      </c>
      <c r="K91" s="700">
        <f t="shared" si="5"/>
        <v>302.19799999999998</v>
      </c>
      <c r="L91" s="718">
        <f t="shared" si="7"/>
        <v>7.3266666666667035E-3</v>
      </c>
      <c r="M91" s="772"/>
      <c r="N91" s="727">
        <v>140</v>
      </c>
      <c r="O91" s="696">
        <f t="shared" si="6"/>
        <v>10.073266666666665</v>
      </c>
      <c r="P91" s="984"/>
      <c r="Q91" s="984"/>
      <c r="R91" s="765"/>
    </row>
    <row r="92" spans="2:18">
      <c r="B92" s="984"/>
      <c r="C92" s="697">
        <v>8</v>
      </c>
      <c r="D92" s="771" t="s">
        <v>135</v>
      </c>
      <c r="E92" s="762">
        <v>18</v>
      </c>
      <c r="F92" s="701">
        <v>160</v>
      </c>
      <c r="G92" s="700">
        <f t="shared" si="4"/>
        <v>162.512</v>
      </c>
      <c r="H92" s="701">
        <v>160</v>
      </c>
      <c r="I92" s="720">
        <v>160</v>
      </c>
      <c r="J92" s="701">
        <f t="shared" si="5"/>
        <v>320</v>
      </c>
      <c r="K92" s="700">
        <f t="shared" si="5"/>
        <v>322.512</v>
      </c>
      <c r="L92" s="718">
        <f t="shared" si="7"/>
        <v>7.8499999999999126E-3</v>
      </c>
      <c r="M92" s="772"/>
      <c r="N92" s="727">
        <v>160</v>
      </c>
      <c r="O92" s="696">
        <f t="shared" si="6"/>
        <v>10.750400000000001</v>
      </c>
      <c r="P92" s="984"/>
      <c r="Q92" s="984"/>
      <c r="R92" s="765"/>
    </row>
    <row r="93" spans="2:18">
      <c r="B93" s="984"/>
      <c r="C93" s="697">
        <v>11</v>
      </c>
      <c r="D93" s="771" t="s">
        <v>135</v>
      </c>
      <c r="E93" s="762">
        <v>19.5</v>
      </c>
      <c r="F93" s="701">
        <v>170</v>
      </c>
      <c r="G93" s="700">
        <f t="shared" si="4"/>
        <v>172.66900000000001</v>
      </c>
      <c r="H93" s="701">
        <v>160</v>
      </c>
      <c r="I93" s="720">
        <v>160</v>
      </c>
      <c r="J93" s="701">
        <f t="shared" si="5"/>
        <v>330</v>
      </c>
      <c r="K93" s="700">
        <f t="shared" si="5"/>
        <v>332.66899999999998</v>
      </c>
      <c r="L93" s="718">
        <f t="shared" si="7"/>
        <v>8.087878787878644E-3</v>
      </c>
      <c r="M93" s="772"/>
      <c r="N93" s="727">
        <v>170</v>
      </c>
      <c r="O93" s="696">
        <f t="shared" si="6"/>
        <v>11.088966666666666</v>
      </c>
      <c r="P93" s="984"/>
      <c r="Q93" s="984"/>
      <c r="R93" s="765"/>
    </row>
    <row r="94" spans="2:18">
      <c r="B94" s="984"/>
      <c r="C94" s="697">
        <v>20</v>
      </c>
      <c r="D94" s="771" t="s">
        <v>135</v>
      </c>
      <c r="E94" s="762">
        <v>21.5</v>
      </c>
      <c r="F94" s="701">
        <v>182</v>
      </c>
      <c r="G94" s="700">
        <f t="shared" si="4"/>
        <v>184.85740000000001</v>
      </c>
      <c r="H94" s="701">
        <v>168</v>
      </c>
      <c r="I94" s="720">
        <v>168</v>
      </c>
      <c r="J94" s="701">
        <f t="shared" si="5"/>
        <v>350</v>
      </c>
      <c r="K94" s="700">
        <f t="shared" si="5"/>
        <v>352.85739999999998</v>
      </c>
      <c r="L94" s="718">
        <f t="shared" si="7"/>
        <v>8.1640000000000601E-3</v>
      </c>
      <c r="M94" s="772"/>
      <c r="N94" s="727">
        <v>180</v>
      </c>
      <c r="O94" s="696">
        <f t="shared" si="6"/>
        <v>11.761913333333332</v>
      </c>
      <c r="P94" s="984"/>
      <c r="Q94" s="984"/>
      <c r="R94" s="765"/>
    </row>
    <row r="95" spans="2:18" ht="15.75" thickBot="1">
      <c r="B95" s="985"/>
      <c r="C95" s="715">
        <v>1</v>
      </c>
      <c r="D95" s="769" t="s">
        <v>26</v>
      </c>
      <c r="E95" s="763">
        <v>30.5</v>
      </c>
      <c r="F95" s="708">
        <v>277</v>
      </c>
      <c r="G95" s="707">
        <f t="shared" si="4"/>
        <v>281.34890000000001</v>
      </c>
      <c r="H95" s="708">
        <v>123</v>
      </c>
      <c r="I95" s="723">
        <v>123</v>
      </c>
      <c r="J95" s="708">
        <f t="shared" si="5"/>
        <v>400</v>
      </c>
      <c r="K95" s="707">
        <f t="shared" si="5"/>
        <v>404.34890000000001</v>
      </c>
      <c r="L95" s="724">
        <f t="shared" si="7"/>
        <v>1.0872250000000028E-2</v>
      </c>
      <c r="M95" s="764"/>
      <c r="N95" s="722">
        <v>280</v>
      </c>
      <c r="O95" s="711">
        <f t="shared" si="6"/>
        <v>13.478296666666667</v>
      </c>
      <c r="P95" s="985"/>
      <c r="Q95" s="985"/>
      <c r="R95" s="765"/>
    </row>
    <row r="96" spans="2:18">
      <c r="B96" s="984" t="s">
        <v>519</v>
      </c>
      <c r="C96" s="697">
        <v>19</v>
      </c>
      <c r="D96" s="771" t="s">
        <v>135</v>
      </c>
      <c r="E96" s="762">
        <v>16.2</v>
      </c>
      <c r="F96" s="701">
        <v>210.6</v>
      </c>
      <c r="G96" s="700">
        <f t="shared" si="4"/>
        <v>213.90642</v>
      </c>
      <c r="H96" s="701">
        <v>100</v>
      </c>
      <c r="I96" s="720">
        <v>100</v>
      </c>
      <c r="J96" s="701">
        <f t="shared" si="5"/>
        <v>310.60000000000002</v>
      </c>
      <c r="K96" s="700">
        <f t="shared" si="5"/>
        <v>313.90642000000003</v>
      </c>
      <c r="L96" s="718">
        <f t="shared" si="7"/>
        <v>1.0645267224726362E-2</v>
      </c>
      <c r="M96" s="772"/>
      <c r="N96" s="727">
        <v>210</v>
      </c>
      <c r="O96" s="696">
        <f t="shared" si="6"/>
        <v>10.463547333333334</v>
      </c>
      <c r="P96" s="984" t="s">
        <v>491</v>
      </c>
      <c r="Q96" s="984" t="s">
        <v>471</v>
      </c>
      <c r="R96" s="765"/>
    </row>
    <row r="97" spans="2:18">
      <c r="B97" s="984"/>
      <c r="C97" s="697">
        <v>147</v>
      </c>
      <c r="D97" s="771" t="s">
        <v>135</v>
      </c>
      <c r="E97" s="762">
        <v>16.5</v>
      </c>
      <c r="F97" s="701">
        <v>214.5</v>
      </c>
      <c r="G97" s="700">
        <f t="shared" si="4"/>
        <v>217.86765</v>
      </c>
      <c r="H97" s="701">
        <v>100</v>
      </c>
      <c r="I97" s="720">
        <v>100</v>
      </c>
      <c r="J97" s="701">
        <f t="shared" si="5"/>
        <v>314.5</v>
      </c>
      <c r="K97" s="700">
        <f t="shared" si="5"/>
        <v>317.86765000000003</v>
      </c>
      <c r="L97" s="718">
        <f t="shared" si="7"/>
        <v>1.0707949125596361E-2</v>
      </c>
      <c r="M97" s="772"/>
      <c r="N97" s="727">
        <v>210</v>
      </c>
      <c r="O97" s="696">
        <f t="shared" si="6"/>
        <v>10.595588333333334</v>
      </c>
      <c r="P97" s="984"/>
      <c r="Q97" s="984"/>
      <c r="R97" s="765"/>
    </row>
    <row r="98" spans="2:18">
      <c r="B98" s="984"/>
      <c r="C98" s="697">
        <v>15</v>
      </c>
      <c r="D98" s="771" t="s">
        <v>135</v>
      </c>
      <c r="E98" s="762">
        <v>17.2</v>
      </c>
      <c r="F98" s="701">
        <v>223.6</v>
      </c>
      <c r="G98" s="700">
        <f t="shared" si="4"/>
        <v>227.11052000000001</v>
      </c>
      <c r="H98" s="701">
        <v>100</v>
      </c>
      <c r="I98" s="720">
        <v>100</v>
      </c>
      <c r="J98" s="701">
        <f t="shared" si="5"/>
        <v>323.60000000000002</v>
      </c>
      <c r="K98" s="700">
        <f t="shared" si="5"/>
        <v>327.11052000000001</v>
      </c>
      <c r="L98" s="718">
        <f t="shared" si="7"/>
        <v>1.0848331273176637E-2</v>
      </c>
      <c r="M98" s="772"/>
      <c r="N98" s="727">
        <v>210</v>
      </c>
      <c r="O98" s="696">
        <f t="shared" si="6"/>
        <v>10.903684</v>
      </c>
      <c r="P98" s="984"/>
      <c r="Q98" s="984"/>
      <c r="R98" s="765"/>
    </row>
    <row r="99" spans="2:18">
      <c r="B99" s="984"/>
      <c r="C99" s="697">
        <v>5</v>
      </c>
      <c r="D99" s="771" t="s">
        <v>135</v>
      </c>
      <c r="E99" s="762">
        <v>18.5</v>
      </c>
      <c r="F99" s="701">
        <v>240.5</v>
      </c>
      <c r="G99" s="700">
        <f t="shared" si="4"/>
        <v>244.27584999999999</v>
      </c>
      <c r="H99" s="701">
        <v>100</v>
      </c>
      <c r="I99" s="720">
        <v>100</v>
      </c>
      <c r="J99" s="701">
        <f t="shared" si="5"/>
        <v>340.5</v>
      </c>
      <c r="K99" s="700">
        <f t="shared" si="5"/>
        <v>344.27584999999999</v>
      </c>
      <c r="L99" s="718">
        <f t="shared" si="7"/>
        <v>1.1089133627019132E-2</v>
      </c>
      <c r="M99" s="772"/>
      <c r="N99" s="727">
        <v>240</v>
      </c>
      <c r="O99" s="696">
        <f t="shared" si="6"/>
        <v>11.475861666666667</v>
      </c>
      <c r="P99" s="984"/>
      <c r="Q99" s="984"/>
      <c r="R99" s="765"/>
    </row>
    <row r="100" spans="2:18">
      <c r="B100" s="984"/>
      <c r="C100" s="697">
        <v>6</v>
      </c>
      <c r="D100" s="771" t="s">
        <v>135</v>
      </c>
      <c r="E100" s="762">
        <v>19</v>
      </c>
      <c r="F100" s="701">
        <v>247</v>
      </c>
      <c r="G100" s="700">
        <f t="shared" si="4"/>
        <v>250.87790000000001</v>
      </c>
      <c r="H100" s="701">
        <v>100</v>
      </c>
      <c r="I100" s="720">
        <v>100</v>
      </c>
      <c r="J100" s="701">
        <f t="shared" si="5"/>
        <v>347</v>
      </c>
      <c r="K100" s="700">
        <f t="shared" si="5"/>
        <v>350.87790000000001</v>
      </c>
      <c r="L100" s="718">
        <f t="shared" si="7"/>
        <v>1.1175504322766594E-2</v>
      </c>
      <c r="M100" s="772"/>
      <c r="N100" s="727">
        <v>250</v>
      </c>
      <c r="O100" s="696">
        <f t="shared" si="6"/>
        <v>11.695930000000001</v>
      </c>
      <c r="P100" s="984"/>
      <c r="Q100" s="984"/>
      <c r="R100" s="765"/>
    </row>
    <row r="101" spans="2:18">
      <c r="B101" s="984"/>
      <c r="C101" s="697">
        <v>6</v>
      </c>
      <c r="D101" s="771" t="s">
        <v>135</v>
      </c>
      <c r="E101" s="762">
        <v>20</v>
      </c>
      <c r="F101" s="701">
        <v>260</v>
      </c>
      <c r="G101" s="700">
        <f t="shared" si="4"/>
        <v>264.08199999999999</v>
      </c>
      <c r="H101" s="701">
        <v>100</v>
      </c>
      <c r="I101" s="720">
        <v>100</v>
      </c>
      <c r="J101" s="701">
        <f t="shared" si="5"/>
        <v>360</v>
      </c>
      <c r="K101" s="700">
        <f t="shared" si="5"/>
        <v>364.08199999999999</v>
      </c>
      <c r="L101" s="718">
        <f t="shared" si="7"/>
        <v>1.1338888888888787E-2</v>
      </c>
      <c r="M101" s="772"/>
      <c r="N101" s="727">
        <v>250</v>
      </c>
      <c r="O101" s="696">
        <f t="shared" si="6"/>
        <v>12.136066666666666</v>
      </c>
      <c r="P101" s="984"/>
      <c r="Q101" s="984"/>
      <c r="R101" s="765"/>
    </row>
    <row r="102" spans="2:18" ht="15.75" thickBot="1">
      <c r="B102" s="985"/>
      <c r="C102" s="715">
        <v>2</v>
      </c>
      <c r="D102" s="752" t="s">
        <v>135</v>
      </c>
      <c r="E102" s="763">
        <v>24.75</v>
      </c>
      <c r="F102" s="708">
        <v>321.75</v>
      </c>
      <c r="G102" s="707">
        <f t="shared" si="4"/>
        <v>326.80147499999998</v>
      </c>
      <c r="H102" s="708">
        <v>110</v>
      </c>
      <c r="I102" s="723">
        <v>110</v>
      </c>
      <c r="J102" s="708">
        <f t="shared" si="5"/>
        <v>431.75</v>
      </c>
      <c r="K102" s="707">
        <f t="shared" si="5"/>
        <v>436.80147499999998</v>
      </c>
      <c r="L102" s="724">
        <f t="shared" si="7"/>
        <v>1.1700000000000044E-2</v>
      </c>
      <c r="M102" s="764"/>
      <c r="N102" s="722">
        <v>320</v>
      </c>
      <c r="O102" s="711">
        <f t="shared" si="6"/>
        <v>14.560049166666666</v>
      </c>
      <c r="P102" s="985"/>
      <c r="Q102" s="985"/>
      <c r="R102" s="765"/>
    </row>
    <row r="103" spans="2:18">
      <c r="B103" s="981" t="s">
        <v>520</v>
      </c>
      <c r="C103" s="697">
        <v>4</v>
      </c>
      <c r="D103" s="698" t="s">
        <v>472</v>
      </c>
      <c r="E103" s="773">
        <v>18.6376953125</v>
      </c>
      <c r="F103" s="701">
        <v>203.06518835969993</v>
      </c>
      <c r="G103" s="700">
        <f t="shared" si="4"/>
        <v>206.25331181694722</v>
      </c>
      <c r="H103" s="714">
        <v>124.75</v>
      </c>
      <c r="I103" s="774">
        <v>124.75</v>
      </c>
      <c r="J103" s="701">
        <f t="shared" si="5"/>
        <v>327.81518835969996</v>
      </c>
      <c r="K103" s="700">
        <f t="shared" si="5"/>
        <v>331.00331181694719</v>
      </c>
      <c r="L103" s="718">
        <f t="shared" si="7"/>
        <v>9.7253683491596021E-3</v>
      </c>
      <c r="M103" s="701">
        <v>210</v>
      </c>
      <c r="N103" s="727">
        <v>210</v>
      </c>
      <c r="O103" s="696">
        <f t="shared" si="6"/>
        <v>11.033443727231573</v>
      </c>
      <c r="P103" s="981" t="s">
        <v>491</v>
      </c>
      <c r="Q103" s="981" t="s">
        <v>471</v>
      </c>
      <c r="R103" s="765"/>
    </row>
    <row r="104" spans="2:18">
      <c r="B104" s="981"/>
      <c r="C104" s="697">
        <v>2</v>
      </c>
      <c r="D104" s="698" t="s">
        <v>472</v>
      </c>
      <c r="E104" s="773">
        <v>17.055160142348754</v>
      </c>
      <c r="F104" s="701">
        <v>203.96959187086446</v>
      </c>
      <c r="G104" s="700">
        <f t="shared" si="4"/>
        <v>207.17191446323704</v>
      </c>
      <c r="H104" s="701">
        <v>124.75</v>
      </c>
      <c r="I104" s="775">
        <v>124.75</v>
      </c>
      <c r="J104" s="701">
        <f t="shared" si="5"/>
        <v>328.71959187086446</v>
      </c>
      <c r="K104" s="700">
        <f t="shared" si="5"/>
        <v>331.92191446323704</v>
      </c>
      <c r="L104" s="718">
        <f t="shared" si="7"/>
        <v>9.7418063041116998E-3</v>
      </c>
      <c r="M104" s="701">
        <v>210</v>
      </c>
      <c r="N104" s="727">
        <v>210</v>
      </c>
      <c r="O104" s="696">
        <f t="shared" si="6"/>
        <v>11.064063815441235</v>
      </c>
      <c r="P104" s="981"/>
      <c r="Q104" s="981"/>
      <c r="R104" s="765"/>
    </row>
    <row r="105" spans="2:18">
      <c r="B105" s="981"/>
      <c r="C105" s="697">
        <v>16</v>
      </c>
      <c r="D105" s="698" t="s">
        <v>472</v>
      </c>
      <c r="E105" s="773">
        <v>17.308718861209965</v>
      </c>
      <c r="F105" s="701">
        <v>207.0020036435925</v>
      </c>
      <c r="G105" s="700">
        <f t="shared" si="4"/>
        <v>210.25193510079691</v>
      </c>
      <c r="H105" s="701">
        <v>124.75</v>
      </c>
      <c r="I105" s="775">
        <v>124.75</v>
      </c>
      <c r="J105" s="701">
        <f t="shared" si="5"/>
        <v>331.7520036435925</v>
      </c>
      <c r="K105" s="700">
        <f t="shared" si="5"/>
        <v>335.00193510079691</v>
      </c>
      <c r="L105" s="718">
        <f t="shared" si="7"/>
        <v>9.7962677587799529E-3</v>
      </c>
      <c r="M105" s="701">
        <v>210</v>
      </c>
      <c r="N105" s="727">
        <v>210</v>
      </c>
      <c r="O105" s="696">
        <f t="shared" si="6"/>
        <v>11.166731170026564</v>
      </c>
      <c r="P105" s="981"/>
      <c r="Q105" s="981"/>
      <c r="R105" s="765"/>
    </row>
    <row r="106" spans="2:18">
      <c r="B106" s="981"/>
      <c r="C106" s="697">
        <v>30</v>
      </c>
      <c r="D106" s="698" t="s">
        <v>472</v>
      </c>
      <c r="E106" s="773">
        <v>17.362099644128115</v>
      </c>
      <c r="F106" s="701">
        <v>207.64040612206153</v>
      </c>
      <c r="G106" s="700">
        <f t="shared" si="4"/>
        <v>210.90036049817789</v>
      </c>
      <c r="H106" s="701">
        <v>124.75</v>
      </c>
      <c r="I106" s="775">
        <v>124.75</v>
      </c>
      <c r="J106" s="701">
        <f t="shared" si="5"/>
        <v>332.39040612206156</v>
      </c>
      <c r="K106" s="700">
        <f t="shared" si="5"/>
        <v>335.65036049817786</v>
      </c>
      <c r="L106" s="718">
        <f t="shared" si="7"/>
        <v>9.8076067060706151E-3</v>
      </c>
      <c r="M106" s="701">
        <v>210</v>
      </c>
      <c r="N106" s="727">
        <v>210</v>
      </c>
      <c r="O106" s="696">
        <f t="shared" si="6"/>
        <v>11.188345349939262</v>
      </c>
      <c r="P106" s="981"/>
      <c r="Q106" s="981"/>
      <c r="R106" s="765"/>
    </row>
    <row r="107" spans="2:18">
      <c r="B107" s="981"/>
      <c r="C107" s="697">
        <v>2</v>
      </c>
      <c r="D107" s="698" t="s">
        <v>472</v>
      </c>
      <c r="E107" s="773">
        <v>17.575622775800714</v>
      </c>
      <c r="F107" s="701">
        <v>210.19401603593778</v>
      </c>
      <c r="G107" s="700">
        <f t="shared" si="4"/>
        <v>213.49406208770199</v>
      </c>
      <c r="H107" s="701">
        <v>124.75</v>
      </c>
      <c r="I107" s="775">
        <v>124.75</v>
      </c>
      <c r="J107" s="701">
        <f t="shared" si="5"/>
        <v>334.94401603593781</v>
      </c>
      <c r="K107" s="700">
        <f t="shared" si="5"/>
        <v>338.24406208770199</v>
      </c>
      <c r="L107" s="718">
        <f t="shared" si="7"/>
        <v>9.8525302551162319E-3</v>
      </c>
      <c r="M107" s="701">
        <v>210</v>
      </c>
      <c r="N107" s="727">
        <v>210</v>
      </c>
      <c r="O107" s="696">
        <f t="shared" si="6"/>
        <v>11.274802069590066</v>
      </c>
      <c r="P107" s="981"/>
      <c r="Q107" s="981"/>
      <c r="R107" s="765"/>
    </row>
    <row r="108" spans="2:18">
      <c r="B108" s="981"/>
      <c r="C108" s="697">
        <v>8</v>
      </c>
      <c r="D108" s="698" t="s">
        <v>472</v>
      </c>
      <c r="E108" s="773">
        <v>17.673487544483987</v>
      </c>
      <c r="F108" s="701">
        <v>211.36442057979772</v>
      </c>
      <c r="G108" s="700">
        <f t="shared" si="4"/>
        <v>214.68284198290056</v>
      </c>
      <c r="H108" s="701">
        <v>124.75</v>
      </c>
      <c r="I108" s="775">
        <v>124.75</v>
      </c>
      <c r="J108" s="701">
        <f t="shared" si="5"/>
        <v>336.11442057979775</v>
      </c>
      <c r="K108" s="700">
        <f t="shared" si="5"/>
        <v>339.43284198290053</v>
      </c>
      <c r="L108" s="718">
        <f t="shared" si="7"/>
        <v>9.87289208650588E-3</v>
      </c>
      <c r="M108" s="701">
        <v>210</v>
      </c>
      <c r="N108" s="727">
        <v>210</v>
      </c>
      <c r="O108" s="696">
        <f t="shared" si="6"/>
        <v>11.314428066096685</v>
      </c>
      <c r="P108" s="981"/>
      <c r="Q108" s="981"/>
      <c r="R108" s="765"/>
    </row>
    <row r="109" spans="2:18">
      <c r="B109" s="981"/>
      <c r="C109" s="697">
        <v>2</v>
      </c>
      <c r="D109" s="698" t="s">
        <v>472</v>
      </c>
      <c r="E109" s="773">
        <v>17.838078291814945</v>
      </c>
      <c r="F109" s="701">
        <v>213.33282822174399</v>
      </c>
      <c r="G109" s="700">
        <f t="shared" si="4"/>
        <v>216.68215362482539</v>
      </c>
      <c r="H109" s="701">
        <v>124.75</v>
      </c>
      <c r="I109" s="775">
        <v>124.75</v>
      </c>
      <c r="J109" s="701">
        <f t="shared" si="5"/>
        <v>338.08282822174397</v>
      </c>
      <c r="K109" s="700">
        <f t="shared" si="5"/>
        <v>341.43215362482539</v>
      </c>
      <c r="L109" s="718">
        <f t="shared" si="7"/>
        <v>9.9068190499300712E-3</v>
      </c>
      <c r="M109" s="701">
        <v>210</v>
      </c>
      <c r="N109" s="727">
        <v>210</v>
      </c>
      <c r="O109" s="696">
        <f t="shared" si="6"/>
        <v>11.38107178749418</v>
      </c>
      <c r="P109" s="981"/>
      <c r="Q109" s="981"/>
      <c r="R109" s="765"/>
    </row>
    <row r="110" spans="2:18">
      <c r="B110" s="981"/>
      <c r="C110" s="697">
        <v>29</v>
      </c>
      <c r="D110" s="698" t="s">
        <v>472</v>
      </c>
      <c r="E110" s="773">
        <v>17.913701067615659</v>
      </c>
      <c r="F110" s="701">
        <v>214.23723173290844</v>
      </c>
      <c r="G110" s="700">
        <f t="shared" si="4"/>
        <v>217.6007562711151</v>
      </c>
      <c r="H110" s="701">
        <v>124.75</v>
      </c>
      <c r="I110" s="775">
        <v>124.75</v>
      </c>
      <c r="J110" s="701">
        <f t="shared" si="5"/>
        <v>338.98723173290841</v>
      </c>
      <c r="K110" s="700">
        <f t="shared" si="5"/>
        <v>342.35075627111507</v>
      </c>
      <c r="L110" s="718">
        <f t="shared" si="7"/>
        <v>9.9222750102188062E-3</v>
      </c>
      <c r="M110" s="701">
        <v>210</v>
      </c>
      <c r="N110" s="727">
        <v>210</v>
      </c>
      <c r="O110" s="696">
        <f t="shared" si="6"/>
        <v>11.411691875703836</v>
      </c>
      <c r="P110" s="981"/>
      <c r="Q110" s="981"/>
      <c r="R110" s="765"/>
    </row>
    <row r="111" spans="2:18">
      <c r="B111" s="981"/>
      <c r="C111" s="697">
        <v>2</v>
      </c>
      <c r="D111" s="698" t="s">
        <v>472</v>
      </c>
      <c r="E111" s="773">
        <v>18.847864768683273</v>
      </c>
      <c r="F111" s="701">
        <v>225.40927510611698</v>
      </c>
      <c r="G111" s="700">
        <f t="shared" si="4"/>
        <v>228.94820072528302</v>
      </c>
      <c r="H111" s="701">
        <v>124.75</v>
      </c>
      <c r="I111" s="775">
        <v>124.75</v>
      </c>
      <c r="J111" s="701">
        <f t="shared" si="5"/>
        <v>350.15927510611698</v>
      </c>
      <c r="K111" s="700">
        <f t="shared" si="5"/>
        <v>353.69820072528302</v>
      </c>
      <c r="L111" s="718">
        <f t="shared" si="7"/>
        <v>1.0106616819141934E-2</v>
      </c>
      <c r="M111" s="701">
        <v>210</v>
      </c>
      <c r="N111" s="727">
        <v>210</v>
      </c>
      <c r="O111" s="696">
        <f t="shared" si="6"/>
        <v>11.789940024176101</v>
      </c>
      <c r="P111" s="981"/>
      <c r="Q111" s="981"/>
      <c r="R111" s="765"/>
    </row>
    <row r="112" spans="2:18">
      <c r="B112" s="981"/>
      <c r="C112" s="697">
        <v>2</v>
      </c>
      <c r="D112" s="698" t="s">
        <v>472</v>
      </c>
      <c r="E112" s="773">
        <v>19.030249110320284</v>
      </c>
      <c r="F112" s="701">
        <v>227.59048357421966</v>
      </c>
      <c r="G112" s="700">
        <f t="shared" si="4"/>
        <v>231.16365416633491</v>
      </c>
      <c r="H112" s="701">
        <v>124.75</v>
      </c>
      <c r="I112" s="775">
        <v>124.75</v>
      </c>
      <c r="J112" s="701">
        <f t="shared" si="5"/>
        <v>352.34048357421966</v>
      </c>
      <c r="K112" s="700">
        <f t="shared" si="5"/>
        <v>355.91365416633494</v>
      </c>
      <c r="L112" s="718">
        <f t="shared" si="7"/>
        <v>1.0141243367404851E-2</v>
      </c>
      <c r="M112" s="701">
        <v>210</v>
      </c>
      <c r="N112" s="727">
        <v>210</v>
      </c>
      <c r="O112" s="696">
        <f t="shared" si="6"/>
        <v>11.863788472211164</v>
      </c>
      <c r="P112" s="981"/>
      <c r="Q112" s="981"/>
      <c r="R112" s="765"/>
    </row>
    <row r="113" spans="1:18">
      <c r="B113" s="981"/>
      <c r="C113" s="697">
        <v>4</v>
      </c>
      <c r="D113" s="698" t="s">
        <v>472</v>
      </c>
      <c r="E113" s="773">
        <v>19.092526690391459</v>
      </c>
      <c r="F113" s="701">
        <v>228.33528646576687</v>
      </c>
      <c r="G113" s="700">
        <f t="shared" si="4"/>
        <v>231.92015046327941</v>
      </c>
      <c r="H113" s="701">
        <v>124.75</v>
      </c>
      <c r="I113" s="775">
        <v>124.75</v>
      </c>
      <c r="J113" s="701">
        <f t="shared" si="5"/>
        <v>353.0852864657669</v>
      </c>
      <c r="K113" s="700">
        <f t="shared" si="5"/>
        <v>356.67015046327941</v>
      </c>
      <c r="L113" s="718">
        <f t="shared" si="7"/>
        <v>1.0152969084029184E-2</v>
      </c>
      <c r="M113" s="701">
        <v>210</v>
      </c>
      <c r="N113" s="727">
        <v>210</v>
      </c>
      <c r="O113" s="696">
        <f t="shared" si="6"/>
        <v>11.889005015442647</v>
      </c>
      <c r="P113" s="981"/>
      <c r="Q113" s="981"/>
      <c r="R113" s="765"/>
    </row>
    <row r="114" spans="1:18">
      <c r="B114" s="981"/>
      <c r="C114" s="697">
        <v>16</v>
      </c>
      <c r="D114" s="698" t="s">
        <v>472</v>
      </c>
      <c r="E114" s="773">
        <v>19.368327402135229</v>
      </c>
      <c r="F114" s="701">
        <v>231.63369927119035</v>
      </c>
      <c r="G114" s="700">
        <f t="shared" si="4"/>
        <v>235.27034834974805</v>
      </c>
      <c r="H114" s="701">
        <v>124.75</v>
      </c>
      <c r="I114" s="775">
        <v>124.75</v>
      </c>
      <c r="J114" s="701">
        <f t="shared" si="5"/>
        <v>356.38369927119038</v>
      </c>
      <c r="K114" s="700">
        <f t="shared" si="5"/>
        <v>360.02034834974802</v>
      </c>
      <c r="L114" s="718">
        <f t="shared" si="7"/>
        <v>1.0204308126310568E-2</v>
      </c>
      <c r="M114" s="701">
        <v>280</v>
      </c>
      <c r="N114" s="727">
        <v>230</v>
      </c>
      <c r="O114" s="696">
        <f t="shared" si="6"/>
        <v>12.000678278324934</v>
      </c>
      <c r="P114" s="981"/>
      <c r="Q114" s="981"/>
      <c r="R114" s="765"/>
    </row>
    <row r="115" spans="1:18">
      <c r="B115" s="981"/>
      <c r="C115" s="697">
        <v>62</v>
      </c>
      <c r="D115" s="698" t="s">
        <v>472</v>
      </c>
      <c r="E115" s="773">
        <v>19.439501779359428</v>
      </c>
      <c r="F115" s="701">
        <v>232.48490257581579</v>
      </c>
      <c r="G115" s="700">
        <f t="shared" si="4"/>
        <v>236.13491554625611</v>
      </c>
      <c r="H115" s="701">
        <v>124.75</v>
      </c>
      <c r="I115" s="775">
        <v>124.75</v>
      </c>
      <c r="J115" s="701">
        <f t="shared" si="5"/>
        <v>357.23490257581579</v>
      </c>
      <c r="K115" s="700">
        <f t="shared" si="5"/>
        <v>360.88491554625614</v>
      </c>
      <c r="L115" s="718">
        <f t="shared" si="7"/>
        <v>1.0217403014437298E-2</v>
      </c>
      <c r="M115" s="701">
        <v>280</v>
      </c>
      <c r="N115" s="727">
        <v>230</v>
      </c>
      <c r="O115" s="696">
        <f t="shared" si="6"/>
        <v>12.029497184875204</v>
      </c>
      <c r="P115" s="981"/>
      <c r="Q115" s="981"/>
      <c r="R115" s="765"/>
    </row>
    <row r="116" spans="1:18">
      <c r="B116" s="981"/>
      <c r="C116" s="697">
        <v>2</v>
      </c>
      <c r="D116" s="698" t="s">
        <v>472</v>
      </c>
      <c r="E116" s="773">
        <v>19.506227758007118</v>
      </c>
      <c r="F116" s="701">
        <v>233.28290567390206</v>
      </c>
      <c r="G116" s="700">
        <f t="shared" si="4"/>
        <v>236.94544729298232</v>
      </c>
      <c r="H116" s="701">
        <v>124.75</v>
      </c>
      <c r="I116" s="775">
        <v>124.75</v>
      </c>
      <c r="J116" s="701">
        <f t="shared" ref="J116:K121" si="8">F116+H116</f>
        <v>358.03290567390206</v>
      </c>
      <c r="K116" s="700">
        <f t="shared" si="8"/>
        <v>361.69544729298229</v>
      </c>
      <c r="L116" s="718">
        <f t="shared" si="7"/>
        <v>1.0229622923028536E-2</v>
      </c>
      <c r="M116" s="701">
        <v>280</v>
      </c>
      <c r="N116" s="727">
        <v>230</v>
      </c>
      <c r="O116" s="696">
        <f t="shared" si="6"/>
        <v>12.056514909766076</v>
      </c>
      <c r="P116" s="981"/>
      <c r="Q116" s="981"/>
      <c r="R116" s="765"/>
    </row>
    <row r="117" spans="1:18">
      <c r="B117" s="981"/>
      <c r="C117" s="697">
        <v>8</v>
      </c>
      <c r="D117" s="698" t="s">
        <v>472</v>
      </c>
      <c r="E117" s="773">
        <v>19.715302491103202</v>
      </c>
      <c r="F117" s="701">
        <v>235.78331538123922</v>
      </c>
      <c r="G117" s="700">
        <f t="shared" ref="G117:G121" si="9">(F117*I$7)+F117</f>
        <v>239.48511343272469</v>
      </c>
      <c r="H117" s="701">
        <v>124.75</v>
      </c>
      <c r="I117" s="775">
        <v>124.75</v>
      </c>
      <c r="J117" s="701">
        <f t="shared" si="8"/>
        <v>360.53331538123922</v>
      </c>
      <c r="K117" s="700">
        <f t="shared" si="8"/>
        <v>364.23511343272469</v>
      </c>
      <c r="L117" s="718">
        <f t="shared" si="7"/>
        <v>1.0267561674768055E-2</v>
      </c>
      <c r="M117" s="701">
        <v>280</v>
      </c>
      <c r="N117" s="727">
        <v>230</v>
      </c>
      <c r="O117" s="696">
        <f t="shared" ref="O117:O121" si="10">K117/30</f>
        <v>12.14117044775749</v>
      </c>
      <c r="P117" s="981"/>
      <c r="Q117" s="981"/>
      <c r="R117" s="765"/>
    </row>
    <row r="118" spans="1:18">
      <c r="B118" s="981"/>
      <c r="C118" s="697">
        <v>4</v>
      </c>
      <c r="D118" s="698" t="s">
        <v>472</v>
      </c>
      <c r="E118" s="773">
        <v>19.853202846975091</v>
      </c>
      <c r="F118" s="701">
        <v>237.43252178395096</v>
      </c>
      <c r="G118" s="700">
        <f t="shared" si="9"/>
        <v>241.16021237595899</v>
      </c>
      <c r="H118" s="701">
        <v>124.75</v>
      </c>
      <c r="I118" s="775">
        <v>124.75</v>
      </c>
      <c r="J118" s="701">
        <f t="shared" si="8"/>
        <v>362.18252178395096</v>
      </c>
      <c r="K118" s="700">
        <f t="shared" si="8"/>
        <v>365.91021237595896</v>
      </c>
      <c r="L118" s="718">
        <f t="shared" si="7"/>
        <v>1.0292298407021505E-2</v>
      </c>
      <c r="M118" s="701">
        <v>280</v>
      </c>
      <c r="N118" s="727">
        <v>230</v>
      </c>
      <c r="O118" s="696">
        <f t="shared" si="10"/>
        <v>12.197007079198633</v>
      </c>
      <c r="P118" s="981"/>
      <c r="Q118" s="981"/>
      <c r="R118" s="765"/>
    </row>
    <row r="119" spans="1:18">
      <c r="B119" s="981"/>
      <c r="C119" s="697">
        <v>2</v>
      </c>
      <c r="D119" s="698" t="s">
        <v>472</v>
      </c>
      <c r="E119" s="758">
        <v>27.84</v>
      </c>
      <c r="F119" s="701">
        <v>305.26278512128846</v>
      </c>
      <c r="G119" s="700">
        <f t="shared" si="9"/>
        <v>310.05541084769271</v>
      </c>
      <c r="H119" s="701">
        <v>124.75</v>
      </c>
      <c r="I119" s="775">
        <v>124.75</v>
      </c>
      <c r="J119" s="701">
        <f t="shared" si="8"/>
        <v>430.01278512128846</v>
      </c>
      <c r="K119" s="700">
        <f t="shared" si="8"/>
        <v>434.80541084769271</v>
      </c>
      <c r="L119" s="718">
        <f t="shared" si="7"/>
        <v>1.1145309842479412E-2</v>
      </c>
      <c r="M119" s="701">
        <v>280</v>
      </c>
      <c r="N119" s="727">
        <v>280</v>
      </c>
      <c r="O119" s="696">
        <f t="shared" si="10"/>
        <v>14.49351369492309</v>
      </c>
      <c r="P119" s="981"/>
      <c r="Q119" s="981"/>
      <c r="R119" s="765"/>
    </row>
    <row r="120" spans="1:18">
      <c r="B120" s="981"/>
      <c r="C120" s="697">
        <v>4</v>
      </c>
      <c r="D120" s="698" t="s">
        <v>481</v>
      </c>
      <c r="E120" s="758">
        <v>37.9</v>
      </c>
      <c r="F120" s="701">
        <v>288.0791184091629</v>
      </c>
      <c r="G120" s="700">
        <f t="shared" si="9"/>
        <v>292.60196056818677</v>
      </c>
      <c r="H120" s="701">
        <v>173.15</v>
      </c>
      <c r="I120" s="776">
        <v>166.41</v>
      </c>
      <c r="J120" s="701">
        <f t="shared" si="8"/>
        <v>461.22911840916288</v>
      </c>
      <c r="K120" s="700">
        <f t="shared" si="8"/>
        <v>459.01196056818674</v>
      </c>
      <c r="L120" s="718">
        <f t="shared" si="7"/>
        <v>-4.8070638918535913E-3</v>
      </c>
      <c r="M120" s="701">
        <v>265</v>
      </c>
      <c r="N120" s="727">
        <v>265</v>
      </c>
      <c r="O120" s="696">
        <f t="shared" si="10"/>
        <v>15.300398685606224</v>
      </c>
      <c r="P120" s="981"/>
      <c r="Q120" s="981"/>
      <c r="R120" s="765"/>
    </row>
    <row r="121" spans="1:18" ht="15.75" thickBot="1">
      <c r="B121" s="982"/>
      <c r="C121" s="715">
        <v>4</v>
      </c>
      <c r="D121" s="705" t="s">
        <v>481</v>
      </c>
      <c r="E121" s="759">
        <v>37.9</v>
      </c>
      <c r="F121" s="708">
        <v>313.03001527599531</v>
      </c>
      <c r="G121" s="707">
        <f t="shared" si="9"/>
        <v>317.94458651582846</v>
      </c>
      <c r="H121" s="708">
        <v>173.15</v>
      </c>
      <c r="I121" s="777">
        <v>166.41</v>
      </c>
      <c r="J121" s="708">
        <f t="shared" si="8"/>
        <v>486.18001527599529</v>
      </c>
      <c r="K121" s="707">
        <f t="shared" si="8"/>
        <v>484.35458651582849</v>
      </c>
      <c r="L121" s="724">
        <f t="shared" si="7"/>
        <v>-3.7546355317187308E-3</v>
      </c>
      <c r="M121" s="708">
        <v>290</v>
      </c>
      <c r="N121" s="722">
        <v>290</v>
      </c>
      <c r="O121" s="711">
        <f t="shared" si="10"/>
        <v>16.145152883860948</v>
      </c>
      <c r="P121" s="982"/>
      <c r="Q121" s="982"/>
      <c r="R121" s="765"/>
    </row>
    <row r="122" spans="1:18" s="726" customFormat="1" ht="22.5">
      <c r="A122" s="726" t="s">
        <v>521</v>
      </c>
      <c r="B122" s="964" t="s">
        <v>3</v>
      </c>
      <c r="C122" s="964"/>
      <c r="D122" s="964"/>
      <c r="E122" s="674"/>
      <c r="F122" s="742"/>
      <c r="G122" s="743"/>
      <c r="H122" s="742"/>
      <c r="I122" s="743"/>
      <c r="J122" s="742"/>
      <c r="K122" s="743"/>
      <c r="L122" s="744"/>
      <c r="M122" s="742"/>
      <c r="N122" s="743"/>
    </row>
    <row r="123" spans="1:18" s="726" customFormat="1" ht="6" customHeight="1" thickBot="1">
      <c r="B123" s="778"/>
      <c r="C123" s="779"/>
      <c r="D123" s="780"/>
      <c r="E123" s="780"/>
      <c r="F123" s="742"/>
      <c r="G123" s="743"/>
      <c r="H123" s="742"/>
      <c r="I123" s="743"/>
      <c r="J123" s="742"/>
      <c r="K123" s="743"/>
      <c r="L123" s="744"/>
      <c r="M123" s="742"/>
      <c r="N123" s="743"/>
      <c r="P123" s="778"/>
      <c r="Q123" s="778"/>
    </row>
    <row r="124" spans="1:18" ht="17.25" customHeight="1" thickBot="1">
      <c r="B124" s="965" t="s">
        <v>454</v>
      </c>
      <c r="C124" s="954" t="s">
        <v>455</v>
      </c>
      <c r="D124" s="954" t="s">
        <v>456</v>
      </c>
      <c r="E124" s="967" t="s">
        <v>457</v>
      </c>
      <c r="F124" s="952" t="s">
        <v>458</v>
      </c>
      <c r="G124" s="969"/>
      <c r="H124" s="952" t="s">
        <v>459</v>
      </c>
      <c r="I124" s="969"/>
      <c r="J124" s="952" t="s">
        <v>460</v>
      </c>
      <c r="K124" s="953"/>
      <c r="L124" s="954" t="s">
        <v>461</v>
      </c>
      <c r="M124" s="952" t="s">
        <v>462</v>
      </c>
      <c r="N124" s="956"/>
      <c r="O124" s="957" t="s">
        <v>463</v>
      </c>
      <c r="P124" s="959" t="s">
        <v>464</v>
      </c>
      <c r="Q124" s="959" t="s">
        <v>465</v>
      </c>
    </row>
    <row r="125" spans="1:18" ht="40.5" customHeight="1" thickBot="1">
      <c r="B125" s="966"/>
      <c r="C125" s="955"/>
      <c r="D125" s="955"/>
      <c r="E125" s="968"/>
      <c r="F125" s="687">
        <f>F12</f>
        <v>43101</v>
      </c>
      <c r="G125" s="687">
        <f>G12</f>
        <v>44440</v>
      </c>
      <c r="H125" s="687">
        <f>F125</f>
        <v>43101</v>
      </c>
      <c r="I125" s="687">
        <f>+G125</f>
        <v>44440</v>
      </c>
      <c r="J125" s="687">
        <f>+F125</f>
        <v>43101</v>
      </c>
      <c r="K125" s="687">
        <f>+G125</f>
        <v>44440</v>
      </c>
      <c r="L125" s="955"/>
      <c r="M125" s="687">
        <f>+F125</f>
        <v>43101</v>
      </c>
      <c r="N125" s="688">
        <f>+G125</f>
        <v>44440</v>
      </c>
      <c r="O125" s="958"/>
      <c r="P125" s="960" t="s">
        <v>466</v>
      </c>
      <c r="Q125" s="960"/>
    </row>
    <row r="126" spans="1:18">
      <c r="B126" s="972" t="s">
        <v>522</v>
      </c>
      <c r="C126" s="689">
        <v>3</v>
      </c>
      <c r="D126" s="690" t="s">
        <v>523</v>
      </c>
      <c r="E126" s="781">
        <v>36</v>
      </c>
      <c r="F126" s="714">
        <v>202.95878794662175</v>
      </c>
      <c r="G126" s="692">
        <f t="shared" ref="G126:G163" si="11">(F126*I$7)+F126</f>
        <v>206.14524091738372</v>
      </c>
      <c r="H126" s="714">
        <v>112.95</v>
      </c>
      <c r="I126" s="717">
        <v>112.95</v>
      </c>
      <c r="J126" s="714">
        <f t="shared" ref="J126:K163" si="12">F126+H126</f>
        <v>315.90878794662177</v>
      </c>
      <c r="K126" s="692">
        <f t="shared" si="12"/>
        <v>319.09524091738371</v>
      </c>
      <c r="L126" s="748">
        <f t="shared" si="7"/>
        <v>1.0086623393649852E-2</v>
      </c>
      <c r="M126" s="714">
        <v>190</v>
      </c>
      <c r="N126" s="749">
        <v>190</v>
      </c>
      <c r="O126" s="782">
        <f t="shared" ref="O126:O163" si="13">K126/30</f>
        <v>10.636508030579456</v>
      </c>
      <c r="P126" s="972" t="s">
        <v>501</v>
      </c>
      <c r="Q126" s="989" t="s">
        <v>524</v>
      </c>
      <c r="R126" s="686"/>
    </row>
    <row r="127" spans="1:18">
      <c r="B127" s="992"/>
      <c r="C127" s="697">
        <v>34</v>
      </c>
      <c r="D127" s="698" t="s">
        <v>525</v>
      </c>
      <c r="E127" s="745">
        <v>55</v>
      </c>
      <c r="F127" s="701">
        <v>247.91296247215138</v>
      </c>
      <c r="G127" s="700">
        <f t="shared" si="11"/>
        <v>251.80519598296416</v>
      </c>
      <c r="H127" s="701">
        <v>143.25</v>
      </c>
      <c r="I127" s="720">
        <v>143.25</v>
      </c>
      <c r="J127" s="701">
        <f t="shared" si="12"/>
        <v>391.16296247215138</v>
      </c>
      <c r="K127" s="700">
        <f t="shared" si="12"/>
        <v>395.05519598296416</v>
      </c>
      <c r="L127" s="718">
        <f t="shared" si="7"/>
        <v>9.9504142371094062E-3</v>
      </c>
      <c r="M127" s="701">
        <v>230</v>
      </c>
      <c r="N127" s="727">
        <v>230</v>
      </c>
      <c r="O127" s="783">
        <f t="shared" si="13"/>
        <v>13.168506532765472</v>
      </c>
      <c r="P127" s="992"/>
      <c r="Q127" s="990"/>
      <c r="R127" s="686"/>
    </row>
    <row r="128" spans="1:18" ht="15.75" thickBot="1">
      <c r="B128" s="973"/>
      <c r="C128" s="715">
        <v>8</v>
      </c>
      <c r="D128" s="705" t="s">
        <v>526</v>
      </c>
      <c r="E128" s="784">
        <v>72</v>
      </c>
      <c r="F128" s="708">
        <v>292.01593369305556</v>
      </c>
      <c r="G128" s="707">
        <f t="shared" si="11"/>
        <v>296.60058385203655</v>
      </c>
      <c r="H128" s="708">
        <v>169.25</v>
      </c>
      <c r="I128" s="723">
        <v>169.25</v>
      </c>
      <c r="J128" s="708">
        <f t="shared" si="12"/>
        <v>461.26593369305556</v>
      </c>
      <c r="K128" s="707">
        <f t="shared" si="12"/>
        <v>465.85058385203655</v>
      </c>
      <c r="L128" s="724">
        <f t="shared" si="7"/>
        <v>9.9392775925910559E-3</v>
      </c>
      <c r="M128" s="708">
        <v>270</v>
      </c>
      <c r="N128" s="722">
        <v>270</v>
      </c>
      <c r="O128" s="711">
        <f t="shared" si="13"/>
        <v>15.528352795067885</v>
      </c>
      <c r="P128" s="973"/>
      <c r="Q128" s="991"/>
      <c r="R128" s="686"/>
    </row>
    <row r="129" spans="2:19">
      <c r="B129" s="972" t="s">
        <v>5</v>
      </c>
      <c r="C129" s="689">
        <v>104</v>
      </c>
      <c r="D129" s="690" t="s">
        <v>468</v>
      </c>
      <c r="E129" s="785">
        <v>18</v>
      </c>
      <c r="F129" s="714">
        <v>158.85581672571757</v>
      </c>
      <c r="G129" s="692">
        <f t="shared" si="11"/>
        <v>161.34985304831133</v>
      </c>
      <c r="H129" s="714">
        <v>135.80000000000001</v>
      </c>
      <c r="I129" s="692">
        <v>105.8</v>
      </c>
      <c r="J129" s="714">
        <f t="shared" si="12"/>
        <v>294.65581672571761</v>
      </c>
      <c r="K129" s="692">
        <f t="shared" si="12"/>
        <v>267.14985304831134</v>
      </c>
      <c r="L129" s="748">
        <f t="shared" si="7"/>
        <v>-9.3349467806401298E-2</v>
      </c>
      <c r="M129" s="714">
        <v>170</v>
      </c>
      <c r="N129" s="749">
        <v>160</v>
      </c>
      <c r="O129" s="783">
        <f t="shared" si="13"/>
        <v>8.9049951016103783</v>
      </c>
      <c r="P129" s="972" t="s">
        <v>501</v>
      </c>
      <c r="Q129" s="972" t="s">
        <v>471</v>
      </c>
      <c r="R129" s="751"/>
    </row>
    <row r="130" spans="2:19">
      <c r="B130" s="992"/>
      <c r="C130" s="697">
        <v>124</v>
      </c>
      <c r="D130" s="698" t="s">
        <v>468</v>
      </c>
      <c r="E130" s="786">
        <v>18</v>
      </c>
      <c r="F130" s="701">
        <v>181.94470636368189</v>
      </c>
      <c r="G130" s="700">
        <f t="shared" si="11"/>
        <v>184.80123825359169</v>
      </c>
      <c r="H130" s="701">
        <v>135.80000000000001</v>
      </c>
      <c r="I130" s="700">
        <v>105.8</v>
      </c>
      <c r="J130" s="701">
        <f t="shared" si="12"/>
        <v>317.74470636368187</v>
      </c>
      <c r="K130" s="700">
        <f t="shared" si="12"/>
        <v>290.6012382535917</v>
      </c>
      <c r="L130" s="718">
        <f t="shared" si="7"/>
        <v>-8.5425398335424951E-2</v>
      </c>
      <c r="M130" s="701">
        <v>170</v>
      </c>
      <c r="N130" s="727">
        <v>170</v>
      </c>
      <c r="O130" s="783">
        <f t="shared" si="13"/>
        <v>9.6867079417863895</v>
      </c>
      <c r="P130" s="992"/>
      <c r="Q130" s="992"/>
      <c r="R130" s="751"/>
    </row>
    <row r="131" spans="2:19">
      <c r="B131" s="992"/>
      <c r="C131" s="697">
        <v>8</v>
      </c>
      <c r="D131" s="698" t="s">
        <v>481</v>
      </c>
      <c r="E131" s="786">
        <v>30</v>
      </c>
      <c r="F131" s="701">
        <v>222.21726271377167</v>
      </c>
      <c r="G131" s="700">
        <f t="shared" si="11"/>
        <v>225.70607373837788</v>
      </c>
      <c r="H131" s="701">
        <v>171.7</v>
      </c>
      <c r="I131" s="700">
        <v>111.7</v>
      </c>
      <c r="J131" s="701">
        <f t="shared" si="12"/>
        <v>393.91726271377166</v>
      </c>
      <c r="K131" s="700">
        <f t="shared" si="12"/>
        <v>337.40607373837787</v>
      </c>
      <c r="L131" s="718">
        <f t="shared" si="7"/>
        <v>-0.14345953915824194</v>
      </c>
      <c r="M131" s="701">
        <v>230</v>
      </c>
      <c r="N131" s="727">
        <v>220</v>
      </c>
      <c r="O131" s="783">
        <f t="shared" si="13"/>
        <v>11.246869124612596</v>
      </c>
      <c r="P131" s="992"/>
      <c r="Q131" s="992"/>
      <c r="R131" s="751"/>
    </row>
    <row r="132" spans="2:19" ht="15.75" thickBot="1">
      <c r="B132" s="973"/>
      <c r="C132" s="715">
        <v>4</v>
      </c>
      <c r="D132" s="705" t="s">
        <v>481</v>
      </c>
      <c r="E132" s="787">
        <v>30</v>
      </c>
      <c r="F132" s="708">
        <v>245.7317540040487</v>
      </c>
      <c r="G132" s="707">
        <f t="shared" si="11"/>
        <v>249.58974254191227</v>
      </c>
      <c r="H132" s="708">
        <v>171.7</v>
      </c>
      <c r="I132" s="707">
        <v>111.7</v>
      </c>
      <c r="J132" s="708">
        <f t="shared" si="12"/>
        <v>417.43175400404868</v>
      </c>
      <c r="K132" s="707">
        <f t="shared" si="12"/>
        <v>361.28974254191229</v>
      </c>
      <c r="L132" s="724">
        <f t="shared" si="7"/>
        <v>-0.13449386857520151</v>
      </c>
      <c r="M132" s="708">
        <v>230</v>
      </c>
      <c r="N132" s="722">
        <v>230</v>
      </c>
      <c r="O132" s="711">
        <f t="shared" si="13"/>
        <v>12.042991418063743</v>
      </c>
      <c r="P132" s="973"/>
      <c r="Q132" s="973"/>
      <c r="R132" s="751"/>
    </row>
    <row r="133" spans="2:19">
      <c r="B133" s="989" t="s">
        <v>527</v>
      </c>
      <c r="C133" s="697">
        <v>135</v>
      </c>
      <c r="D133" s="698" t="s">
        <v>135</v>
      </c>
      <c r="E133" s="745">
        <v>16.2</v>
      </c>
      <c r="F133" s="701">
        <v>212.47872350598615</v>
      </c>
      <c r="G133" s="700">
        <f t="shared" si="11"/>
        <v>215.81463946503013</v>
      </c>
      <c r="H133" s="701">
        <v>114</v>
      </c>
      <c r="I133" s="700">
        <v>114</v>
      </c>
      <c r="J133" s="701">
        <f t="shared" si="12"/>
        <v>326.47872350598618</v>
      </c>
      <c r="K133" s="700">
        <f t="shared" si="12"/>
        <v>329.81463946503015</v>
      </c>
      <c r="L133" s="718">
        <f t="shared" si="7"/>
        <v>1.0217866338180448E-2</v>
      </c>
      <c r="M133" s="714">
        <v>220</v>
      </c>
      <c r="N133" s="727">
        <v>210</v>
      </c>
      <c r="O133" s="783">
        <f t="shared" si="13"/>
        <v>10.993821315501005</v>
      </c>
      <c r="P133" s="989" t="s">
        <v>491</v>
      </c>
      <c r="Q133" s="989" t="s">
        <v>471</v>
      </c>
      <c r="R133" s="751"/>
    </row>
    <row r="134" spans="2:19">
      <c r="B134" s="990"/>
      <c r="C134" s="697">
        <v>59</v>
      </c>
      <c r="D134" s="698" t="s">
        <v>492</v>
      </c>
      <c r="E134" s="745">
        <v>19.899999999999999</v>
      </c>
      <c r="F134" s="701">
        <v>261.00060668541988</v>
      </c>
      <c r="G134" s="700">
        <f t="shared" si="11"/>
        <v>265.09831621038097</v>
      </c>
      <c r="H134" s="701">
        <v>114</v>
      </c>
      <c r="I134" s="700">
        <v>114</v>
      </c>
      <c r="J134" s="701">
        <f t="shared" si="12"/>
        <v>375.00060668541988</v>
      </c>
      <c r="K134" s="700">
        <f t="shared" si="12"/>
        <v>379.09831621038097</v>
      </c>
      <c r="L134" s="718">
        <f t="shared" si="7"/>
        <v>1.0927207721555865E-2</v>
      </c>
      <c r="M134" s="701">
        <v>270</v>
      </c>
      <c r="N134" s="727">
        <v>260</v>
      </c>
      <c r="O134" s="783">
        <f t="shared" si="13"/>
        <v>12.636610540346032</v>
      </c>
      <c r="P134" s="990"/>
      <c r="Q134" s="990"/>
      <c r="R134" s="751"/>
    </row>
    <row r="135" spans="2:19" ht="15.75" thickBot="1">
      <c r="B135" s="991"/>
      <c r="C135" s="715">
        <v>23</v>
      </c>
      <c r="D135" s="705" t="s">
        <v>509</v>
      </c>
      <c r="E135" s="784">
        <v>30.5</v>
      </c>
      <c r="F135" s="708">
        <v>400.02925133469978</v>
      </c>
      <c r="G135" s="707">
        <f t="shared" si="11"/>
        <v>406.30971058065455</v>
      </c>
      <c r="H135" s="708">
        <v>178</v>
      </c>
      <c r="I135" s="707">
        <v>178</v>
      </c>
      <c r="J135" s="708">
        <f t="shared" si="12"/>
        <v>578.02925133469978</v>
      </c>
      <c r="K135" s="707">
        <f t="shared" si="12"/>
        <v>584.30971058065461</v>
      </c>
      <c r="L135" s="724">
        <f t="shared" si="7"/>
        <v>1.0865296577038164E-2</v>
      </c>
      <c r="M135" s="708">
        <v>385</v>
      </c>
      <c r="N135" s="722">
        <v>385</v>
      </c>
      <c r="O135" s="711">
        <f t="shared" si="13"/>
        <v>19.476990352688485</v>
      </c>
      <c r="P135" s="991"/>
      <c r="Q135" s="991"/>
      <c r="R135" s="751"/>
    </row>
    <row r="136" spans="2:19">
      <c r="B136" s="989" t="s">
        <v>528</v>
      </c>
      <c r="C136" s="697">
        <v>107</v>
      </c>
      <c r="D136" s="698" t="s">
        <v>492</v>
      </c>
      <c r="E136" s="745">
        <v>16.5</v>
      </c>
      <c r="F136" s="701">
        <v>198</v>
      </c>
      <c r="G136" s="700">
        <f t="shared" si="11"/>
        <v>201.1086</v>
      </c>
      <c r="H136" s="701">
        <v>105</v>
      </c>
      <c r="I136" s="700">
        <v>105</v>
      </c>
      <c r="J136" s="701">
        <f t="shared" si="12"/>
        <v>303</v>
      </c>
      <c r="K136" s="700">
        <f t="shared" si="12"/>
        <v>306.10860000000002</v>
      </c>
      <c r="L136" s="718">
        <f t="shared" si="7"/>
        <v>1.0259405940594046E-2</v>
      </c>
      <c r="M136" s="772"/>
      <c r="N136" s="727">
        <v>200</v>
      </c>
      <c r="O136" s="783">
        <f t="shared" si="13"/>
        <v>10.203620000000001</v>
      </c>
      <c r="P136" s="989" t="s">
        <v>491</v>
      </c>
      <c r="Q136" s="989" t="s">
        <v>471</v>
      </c>
      <c r="R136" s="686"/>
    </row>
    <row r="137" spans="2:19">
      <c r="B137" s="990"/>
      <c r="C137" s="697">
        <v>65</v>
      </c>
      <c r="D137" s="698" t="s">
        <v>492</v>
      </c>
      <c r="E137" s="745">
        <v>16</v>
      </c>
      <c r="F137" s="701">
        <v>192</v>
      </c>
      <c r="G137" s="700">
        <f t="shared" si="11"/>
        <v>195.01439999999999</v>
      </c>
      <c r="H137" s="701">
        <v>105</v>
      </c>
      <c r="I137" s="700">
        <v>105</v>
      </c>
      <c r="J137" s="701">
        <f t="shared" si="12"/>
        <v>297</v>
      </c>
      <c r="K137" s="700">
        <f t="shared" si="12"/>
        <v>300.01440000000002</v>
      </c>
      <c r="L137" s="718">
        <f t="shared" si="7"/>
        <v>1.014949494949513E-2</v>
      </c>
      <c r="M137" s="772"/>
      <c r="N137" s="727">
        <v>190</v>
      </c>
      <c r="O137" s="783">
        <f t="shared" si="13"/>
        <v>10.000480000000001</v>
      </c>
      <c r="P137" s="990"/>
      <c r="Q137" s="990"/>
      <c r="R137" s="686"/>
    </row>
    <row r="138" spans="2:19">
      <c r="B138" s="990"/>
      <c r="C138" s="697">
        <v>18</v>
      </c>
      <c r="D138" s="698" t="s">
        <v>492</v>
      </c>
      <c r="E138" s="745">
        <v>17</v>
      </c>
      <c r="F138" s="701">
        <v>204</v>
      </c>
      <c r="G138" s="700">
        <f t="shared" si="11"/>
        <v>207.2028</v>
      </c>
      <c r="H138" s="701">
        <v>105</v>
      </c>
      <c r="I138" s="700">
        <v>105</v>
      </c>
      <c r="J138" s="701">
        <f t="shared" si="12"/>
        <v>309</v>
      </c>
      <c r="K138" s="700">
        <f t="shared" si="12"/>
        <v>312.20280000000002</v>
      </c>
      <c r="L138" s="718">
        <f t="shared" si="7"/>
        <v>1.036504854368947E-2</v>
      </c>
      <c r="M138" s="772"/>
      <c r="N138" s="727">
        <v>200</v>
      </c>
      <c r="O138" s="783">
        <f t="shared" si="13"/>
        <v>10.40676</v>
      </c>
      <c r="P138" s="990"/>
      <c r="Q138" s="990"/>
      <c r="R138" s="686"/>
    </row>
    <row r="139" spans="2:19" ht="15" customHeight="1">
      <c r="B139" s="990"/>
      <c r="C139" s="697">
        <v>4</v>
      </c>
      <c r="D139" s="698" t="s">
        <v>492</v>
      </c>
      <c r="E139" s="745">
        <v>25.6</v>
      </c>
      <c r="F139" s="701">
        <v>307</v>
      </c>
      <c r="G139" s="700">
        <f t="shared" si="11"/>
        <v>311.81990000000002</v>
      </c>
      <c r="H139" s="701">
        <v>125</v>
      </c>
      <c r="I139" s="700">
        <v>125</v>
      </c>
      <c r="J139" s="701">
        <f t="shared" si="12"/>
        <v>432</v>
      </c>
      <c r="K139" s="700">
        <f t="shared" si="12"/>
        <v>436.81990000000002</v>
      </c>
      <c r="L139" s="718">
        <f t="shared" si="7"/>
        <v>1.1157175925925911E-2</v>
      </c>
      <c r="M139" s="772"/>
      <c r="N139" s="727">
        <v>300</v>
      </c>
      <c r="O139" s="783">
        <f t="shared" si="13"/>
        <v>14.560663333333334</v>
      </c>
      <c r="P139" s="990"/>
      <c r="Q139" s="990"/>
      <c r="R139" s="788"/>
      <c r="S139" s="789"/>
    </row>
    <row r="140" spans="2:19" ht="15.75" customHeight="1" thickBot="1">
      <c r="B140" s="990"/>
      <c r="C140" s="697">
        <v>6</v>
      </c>
      <c r="D140" s="698" t="s">
        <v>492</v>
      </c>
      <c r="E140" s="745">
        <v>27.6</v>
      </c>
      <c r="F140" s="701">
        <v>331</v>
      </c>
      <c r="G140" s="700">
        <f t="shared" si="11"/>
        <v>336.19670000000002</v>
      </c>
      <c r="H140" s="701">
        <v>125</v>
      </c>
      <c r="I140" s="700">
        <v>125</v>
      </c>
      <c r="J140" s="701">
        <f t="shared" si="12"/>
        <v>456</v>
      </c>
      <c r="K140" s="700">
        <f t="shared" si="12"/>
        <v>461.19670000000002</v>
      </c>
      <c r="L140" s="718">
        <f t="shared" si="7"/>
        <v>1.139627192982462E-2</v>
      </c>
      <c r="M140" s="772"/>
      <c r="N140" s="727">
        <v>330</v>
      </c>
      <c r="O140" s="783">
        <f t="shared" si="13"/>
        <v>15.373223333333334</v>
      </c>
      <c r="P140" s="990"/>
      <c r="Q140" s="990"/>
      <c r="R140" s="788"/>
      <c r="S140" s="789"/>
    </row>
    <row r="141" spans="2:19" ht="15" customHeight="1">
      <c r="B141" s="980" t="s">
        <v>529</v>
      </c>
      <c r="C141" s="689">
        <v>26</v>
      </c>
      <c r="D141" s="690" t="s">
        <v>472</v>
      </c>
      <c r="E141" s="781">
        <v>20</v>
      </c>
      <c r="F141" s="714">
        <v>190.9355412687878</v>
      </c>
      <c r="G141" s="692">
        <f t="shared" si="11"/>
        <v>193.93322926670777</v>
      </c>
      <c r="H141" s="714">
        <v>91.649999999999991</v>
      </c>
      <c r="I141" s="692">
        <v>91.649999999999991</v>
      </c>
      <c r="J141" s="714">
        <f t="shared" si="12"/>
        <v>282.58554126878778</v>
      </c>
      <c r="K141" s="692">
        <f t="shared" si="12"/>
        <v>285.58322926670775</v>
      </c>
      <c r="L141" s="748">
        <f t="shared" ref="L141:L163" si="14">(K141/J141)-1</f>
        <v>1.0608072813848013E-2</v>
      </c>
      <c r="M141" s="714">
        <v>175</v>
      </c>
      <c r="N141" s="749">
        <v>175</v>
      </c>
      <c r="O141" s="782">
        <f t="shared" si="13"/>
        <v>9.5194409755569254</v>
      </c>
      <c r="P141" s="980" t="s">
        <v>491</v>
      </c>
      <c r="Q141" s="980" t="s">
        <v>471</v>
      </c>
      <c r="R141" s="788"/>
      <c r="S141" s="789"/>
    </row>
    <row r="142" spans="2:19" ht="15" customHeight="1">
      <c r="B142" s="981"/>
      <c r="C142" s="697">
        <v>88</v>
      </c>
      <c r="D142" s="698" t="s">
        <v>472</v>
      </c>
      <c r="E142" s="745">
        <v>20</v>
      </c>
      <c r="F142" s="701">
        <v>190.9355412687878</v>
      </c>
      <c r="G142" s="700">
        <f>(F142*I$7)+F142</f>
        <v>193.93322926670777</v>
      </c>
      <c r="H142" s="701">
        <v>127.7</v>
      </c>
      <c r="I142" s="700">
        <v>127.7</v>
      </c>
      <c r="J142" s="701">
        <f>F142+H142</f>
        <v>318.63554126878779</v>
      </c>
      <c r="K142" s="700">
        <f>G142+I142</f>
        <v>321.63322926670776</v>
      </c>
      <c r="L142" s="718">
        <f>(K142/J142)-1</f>
        <v>9.4078896094997866E-3</v>
      </c>
      <c r="M142" s="701">
        <v>175</v>
      </c>
      <c r="N142" s="727">
        <v>175</v>
      </c>
      <c r="O142" s="783">
        <f>K142/30</f>
        <v>10.721107642223592</v>
      </c>
      <c r="P142" s="981"/>
      <c r="Q142" s="981"/>
      <c r="R142" s="788"/>
      <c r="S142" s="789"/>
    </row>
    <row r="143" spans="2:19" ht="15" customHeight="1">
      <c r="B143" s="981"/>
      <c r="C143" s="697">
        <v>7</v>
      </c>
      <c r="D143" s="698" t="s">
        <v>21</v>
      </c>
      <c r="E143" s="745">
        <v>40</v>
      </c>
      <c r="F143" s="701">
        <v>320.37164377838963</v>
      </c>
      <c r="G143" s="700">
        <f t="shared" si="11"/>
        <v>325.40147858571032</v>
      </c>
      <c r="H143" s="701">
        <v>147.14999999999998</v>
      </c>
      <c r="I143" s="700">
        <v>147.14999999999998</v>
      </c>
      <c r="J143" s="701">
        <f t="shared" si="12"/>
        <v>467.5216437783896</v>
      </c>
      <c r="K143" s="700">
        <f t="shared" si="12"/>
        <v>472.5514785857103</v>
      </c>
      <c r="L143" s="718">
        <f t="shared" si="14"/>
        <v>1.0758506850444105E-2</v>
      </c>
      <c r="M143" s="701">
        <v>295</v>
      </c>
      <c r="N143" s="727">
        <v>295</v>
      </c>
      <c r="O143" s="696">
        <f t="shared" si="13"/>
        <v>15.75171595285701</v>
      </c>
      <c r="P143" s="981"/>
      <c r="Q143" s="981"/>
      <c r="R143" s="788"/>
      <c r="S143" s="789"/>
    </row>
    <row r="144" spans="2:19" ht="15.75" customHeight="1" thickBot="1">
      <c r="B144" s="982"/>
      <c r="C144" s="715">
        <v>36</v>
      </c>
      <c r="D144" s="705" t="s">
        <v>21</v>
      </c>
      <c r="E144" s="784">
        <v>40</v>
      </c>
      <c r="F144" s="708">
        <v>320.37164377838963</v>
      </c>
      <c r="G144" s="707">
        <f t="shared" si="11"/>
        <v>325.40147858571032</v>
      </c>
      <c r="H144" s="708">
        <v>185.95000000000002</v>
      </c>
      <c r="I144" s="707">
        <v>185.95000000000002</v>
      </c>
      <c r="J144" s="708">
        <f t="shared" si="12"/>
        <v>506.32164377838967</v>
      </c>
      <c r="K144" s="707">
        <f t="shared" si="12"/>
        <v>511.35147858571031</v>
      </c>
      <c r="L144" s="724">
        <f t="shared" si="14"/>
        <v>9.9340703071388869E-3</v>
      </c>
      <c r="M144" s="708">
        <v>295</v>
      </c>
      <c r="N144" s="722">
        <v>295</v>
      </c>
      <c r="O144" s="711">
        <f t="shared" si="13"/>
        <v>17.045049286190345</v>
      </c>
      <c r="P144" s="982"/>
      <c r="Q144" s="982"/>
      <c r="R144" s="788"/>
      <c r="S144" s="789"/>
    </row>
    <row r="145" spans="2:18">
      <c r="B145" s="989" t="s">
        <v>530</v>
      </c>
      <c r="C145" s="689">
        <v>1</v>
      </c>
      <c r="D145" s="761" t="s">
        <v>468</v>
      </c>
      <c r="E145" s="790">
        <v>15</v>
      </c>
      <c r="F145" s="701">
        <v>190.13753817070145</v>
      </c>
      <c r="G145" s="700">
        <f t="shared" si="11"/>
        <v>193.12269751998147</v>
      </c>
      <c r="H145" s="701">
        <v>54.55</v>
      </c>
      <c r="I145" s="720">
        <v>54.55</v>
      </c>
      <c r="J145" s="701">
        <f t="shared" si="12"/>
        <v>244.68753817070143</v>
      </c>
      <c r="K145" s="700">
        <f t="shared" si="12"/>
        <v>247.67269751998145</v>
      </c>
      <c r="L145" s="718">
        <f t="shared" si="14"/>
        <v>1.2199883049203386E-2</v>
      </c>
      <c r="M145" s="701">
        <v>235</v>
      </c>
      <c r="N145" s="727">
        <v>190</v>
      </c>
      <c r="O145" s="783">
        <f t="shared" si="13"/>
        <v>8.2557565839993821</v>
      </c>
      <c r="P145" s="989" t="s">
        <v>501</v>
      </c>
      <c r="Q145" s="989" t="s">
        <v>531</v>
      </c>
      <c r="R145" s="751"/>
    </row>
    <row r="146" spans="2:18">
      <c r="B146" s="990"/>
      <c r="C146" s="697">
        <v>4</v>
      </c>
      <c r="D146" s="761" t="s">
        <v>468</v>
      </c>
      <c r="E146" s="790">
        <v>17.100000000000001</v>
      </c>
      <c r="F146" s="701">
        <v>216.7376414402456</v>
      </c>
      <c r="G146" s="700">
        <f t="shared" si="11"/>
        <v>220.14042241085744</v>
      </c>
      <c r="H146" s="701">
        <v>54.55</v>
      </c>
      <c r="I146" s="720">
        <v>54.55</v>
      </c>
      <c r="J146" s="701">
        <f t="shared" si="12"/>
        <v>271.28764144024558</v>
      </c>
      <c r="K146" s="700">
        <f t="shared" si="12"/>
        <v>274.69042241085742</v>
      </c>
      <c r="L146" s="718">
        <f t="shared" si="14"/>
        <v>1.2543074032221879E-2</v>
      </c>
      <c r="M146" s="701">
        <v>235</v>
      </c>
      <c r="N146" s="727">
        <v>220</v>
      </c>
      <c r="O146" s="783">
        <f t="shared" si="13"/>
        <v>9.1563474136952472</v>
      </c>
      <c r="P146" s="990"/>
      <c r="Q146" s="990"/>
      <c r="R146" s="751"/>
    </row>
    <row r="147" spans="2:18">
      <c r="B147" s="990"/>
      <c r="C147" s="697">
        <v>4</v>
      </c>
      <c r="D147" s="761" t="s">
        <v>468</v>
      </c>
      <c r="E147" s="790">
        <v>20.100000000000001</v>
      </c>
      <c r="F147" s="701">
        <v>254.72258890915467</v>
      </c>
      <c r="G147" s="700">
        <f t="shared" si="11"/>
        <v>258.72173355502838</v>
      </c>
      <c r="H147" s="701">
        <v>54.55</v>
      </c>
      <c r="I147" s="720">
        <v>54.55</v>
      </c>
      <c r="J147" s="701">
        <f t="shared" si="12"/>
        <v>309.27258890915465</v>
      </c>
      <c r="K147" s="700">
        <f t="shared" si="12"/>
        <v>313.27173355502839</v>
      </c>
      <c r="L147" s="718">
        <f t="shared" si="14"/>
        <v>1.2930808578863306E-2</v>
      </c>
      <c r="M147" s="701">
        <v>235</v>
      </c>
      <c r="N147" s="727">
        <v>235</v>
      </c>
      <c r="O147" s="783">
        <f t="shared" si="13"/>
        <v>10.442391118500947</v>
      </c>
      <c r="P147" s="990"/>
      <c r="Q147" s="990"/>
      <c r="R147" s="751"/>
    </row>
    <row r="148" spans="2:18" ht="15.75" thickBot="1">
      <c r="B148" s="991"/>
      <c r="C148" s="715">
        <v>1</v>
      </c>
      <c r="D148" s="761" t="s">
        <v>468</v>
      </c>
      <c r="E148" s="753">
        <v>33.5</v>
      </c>
      <c r="F148" s="708">
        <v>424.64404859500257</v>
      </c>
      <c r="G148" s="707">
        <f t="shared" si="11"/>
        <v>431.31096015794412</v>
      </c>
      <c r="H148" s="708">
        <v>63.05</v>
      </c>
      <c r="I148" s="723">
        <v>63.05</v>
      </c>
      <c r="J148" s="708">
        <f t="shared" si="12"/>
        <v>487.69404859500258</v>
      </c>
      <c r="K148" s="707">
        <f t="shared" si="12"/>
        <v>494.36096015794413</v>
      </c>
      <c r="L148" s="724">
        <f t="shared" si="14"/>
        <v>1.3670274595616316E-2</v>
      </c>
      <c r="M148" s="708">
        <v>390</v>
      </c>
      <c r="N148" s="722">
        <v>390</v>
      </c>
      <c r="O148" s="711">
        <f t="shared" si="13"/>
        <v>16.478698671931472</v>
      </c>
      <c r="P148" s="991"/>
      <c r="Q148" s="991"/>
      <c r="R148" s="751"/>
    </row>
    <row r="149" spans="2:18">
      <c r="B149" s="989" t="s">
        <v>223</v>
      </c>
      <c r="C149" s="689">
        <v>192</v>
      </c>
      <c r="D149" s="746" t="s">
        <v>468</v>
      </c>
      <c r="E149" s="747">
        <v>19.3</v>
      </c>
      <c r="F149" s="714">
        <v>260.29953824271337</v>
      </c>
      <c r="G149" s="700">
        <f t="shared" si="11"/>
        <v>264.38624099312398</v>
      </c>
      <c r="H149" s="701">
        <v>115</v>
      </c>
      <c r="I149" s="717">
        <v>115</v>
      </c>
      <c r="J149" s="701">
        <f t="shared" si="12"/>
        <v>375.29953824271337</v>
      </c>
      <c r="K149" s="700">
        <f t="shared" si="12"/>
        <v>379.38624099312398</v>
      </c>
      <c r="L149" s="718">
        <f t="shared" si="14"/>
        <v>1.0889176068657136E-2</v>
      </c>
      <c r="M149" s="701">
        <v>260</v>
      </c>
      <c r="N149" s="749">
        <v>260</v>
      </c>
      <c r="O149" s="783">
        <f t="shared" si="13"/>
        <v>12.646208033104132</v>
      </c>
      <c r="P149" s="989" t="s">
        <v>491</v>
      </c>
      <c r="Q149" s="989" t="s">
        <v>471</v>
      </c>
      <c r="R149" s="751"/>
    </row>
    <row r="150" spans="2:18">
      <c r="B150" s="990"/>
      <c r="C150" s="697">
        <v>10</v>
      </c>
      <c r="D150" s="761" t="s">
        <v>468</v>
      </c>
      <c r="E150" s="790">
        <v>26.5</v>
      </c>
      <c r="F150" s="701">
        <v>357.39960488960946</v>
      </c>
      <c r="G150" s="700">
        <f t="shared" si="11"/>
        <v>363.01077868637634</v>
      </c>
      <c r="H150" s="701">
        <v>115</v>
      </c>
      <c r="I150" s="720">
        <v>115</v>
      </c>
      <c r="J150" s="701">
        <f t="shared" si="12"/>
        <v>472.39960488960946</v>
      </c>
      <c r="K150" s="700">
        <f t="shared" si="12"/>
        <v>478.01077868637634</v>
      </c>
      <c r="L150" s="721">
        <f t="shared" si="14"/>
        <v>1.187802389902104E-2</v>
      </c>
      <c r="M150" s="701">
        <v>350</v>
      </c>
      <c r="N150" s="727">
        <v>350</v>
      </c>
      <c r="O150" s="783">
        <f t="shared" si="13"/>
        <v>15.933692622879212</v>
      </c>
      <c r="P150" s="990"/>
      <c r="Q150" s="990"/>
      <c r="R150" s="751"/>
    </row>
    <row r="151" spans="2:18">
      <c r="B151" s="990"/>
      <c r="C151" s="697">
        <v>7</v>
      </c>
      <c r="D151" s="761" t="s">
        <v>26</v>
      </c>
      <c r="E151" s="790">
        <v>28</v>
      </c>
      <c r="F151" s="701">
        <v>377.69632223280843</v>
      </c>
      <c r="G151" s="700">
        <f t="shared" si="11"/>
        <v>383.62615449186353</v>
      </c>
      <c r="H151" s="701">
        <v>140</v>
      </c>
      <c r="I151" s="720">
        <v>140</v>
      </c>
      <c r="J151" s="701">
        <f t="shared" si="12"/>
        <v>517.69632223280837</v>
      </c>
      <c r="K151" s="700">
        <f t="shared" si="12"/>
        <v>523.62615449186353</v>
      </c>
      <c r="L151" s="721">
        <f t="shared" si="14"/>
        <v>1.1454267694002596E-2</v>
      </c>
      <c r="M151" s="701">
        <v>370</v>
      </c>
      <c r="N151" s="727">
        <v>370</v>
      </c>
      <c r="O151" s="783">
        <f t="shared" si="13"/>
        <v>17.454205149728786</v>
      </c>
      <c r="P151" s="990"/>
      <c r="Q151" s="990"/>
      <c r="R151" s="751"/>
    </row>
    <row r="152" spans="2:18" ht="15.75" thickBot="1">
      <c r="B152" s="991"/>
      <c r="C152" s="715">
        <v>3</v>
      </c>
      <c r="D152" s="752" t="s">
        <v>509</v>
      </c>
      <c r="E152" s="753">
        <v>33.9</v>
      </c>
      <c r="F152" s="708">
        <v>457.21133743971546</v>
      </c>
      <c r="G152" s="707">
        <f t="shared" si="11"/>
        <v>464.38955543751899</v>
      </c>
      <c r="H152" s="708">
        <v>165</v>
      </c>
      <c r="I152" s="707">
        <v>140</v>
      </c>
      <c r="J152" s="708">
        <f t="shared" si="12"/>
        <v>622.21133743971541</v>
      </c>
      <c r="K152" s="707">
        <f t="shared" si="12"/>
        <v>604.38955543751899</v>
      </c>
      <c r="L152" s="724">
        <f t="shared" si="14"/>
        <v>-2.8642650703746053E-2</v>
      </c>
      <c r="M152" s="708">
        <v>450</v>
      </c>
      <c r="N152" s="722">
        <v>450</v>
      </c>
      <c r="O152" s="711">
        <f t="shared" si="13"/>
        <v>20.146318514583967</v>
      </c>
      <c r="P152" s="991"/>
      <c r="Q152" s="991"/>
      <c r="R152" s="751"/>
    </row>
    <row r="153" spans="2:18">
      <c r="B153" s="989" t="s">
        <v>532</v>
      </c>
      <c r="C153" s="689">
        <v>10</v>
      </c>
      <c r="D153" s="746" t="s">
        <v>468</v>
      </c>
      <c r="E153" s="760">
        <v>19.850000000000001</v>
      </c>
      <c r="F153" s="714">
        <v>250.30892540092995</v>
      </c>
      <c r="G153" s="700">
        <f t="shared" si="11"/>
        <v>254.23877552972456</v>
      </c>
      <c r="H153" s="701">
        <v>119</v>
      </c>
      <c r="I153" s="791">
        <v>119</v>
      </c>
      <c r="J153" s="701">
        <f t="shared" si="12"/>
        <v>369.30892540092998</v>
      </c>
      <c r="K153" s="700">
        <f t="shared" si="12"/>
        <v>373.23877552972453</v>
      </c>
      <c r="L153" s="718">
        <f t="shared" si="14"/>
        <v>1.0641091667438651E-2</v>
      </c>
      <c r="M153" s="701">
        <v>250</v>
      </c>
      <c r="N153" s="749">
        <v>250</v>
      </c>
      <c r="O153" s="696">
        <f t="shared" si="13"/>
        <v>12.441292517657484</v>
      </c>
      <c r="P153" s="989" t="s">
        <v>491</v>
      </c>
      <c r="Q153" s="989" t="s">
        <v>471</v>
      </c>
      <c r="R153" s="751"/>
    </row>
    <row r="154" spans="2:18">
      <c r="B154" s="990"/>
      <c r="C154" s="697">
        <v>34</v>
      </c>
      <c r="D154" s="761" t="s">
        <v>468</v>
      </c>
      <c r="E154" s="762">
        <v>20.350000000000001</v>
      </c>
      <c r="F154" s="701">
        <v>256.61406317199163</v>
      </c>
      <c r="G154" s="700">
        <f t="shared" si="11"/>
        <v>260.64290396379192</v>
      </c>
      <c r="H154" s="701">
        <v>119</v>
      </c>
      <c r="I154" s="791">
        <v>119</v>
      </c>
      <c r="J154" s="701">
        <f t="shared" si="12"/>
        <v>375.61406317199163</v>
      </c>
      <c r="K154" s="700">
        <f t="shared" si="12"/>
        <v>379.64290396379192</v>
      </c>
      <c r="L154" s="718">
        <f t="shared" si="14"/>
        <v>1.0726011581615014E-2</v>
      </c>
      <c r="M154" s="701">
        <v>255</v>
      </c>
      <c r="N154" s="727">
        <v>255</v>
      </c>
      <c r="O154" s="696">
        <f t="shared" si="13"/>
        <v>12.65476346545973</v>
      </c>
      <c r="P154" s="990"/>
      <c r="Q154" s="990"/>
      <c r="R154" s="751"/>
    </row>
    <row r="155" spans="2:18">
      <c r="B155" s="990"/>
      <c r="C155" s="697">
        <v>38</v>
      </c>
      <c r="D155" s="761" t="s">
        <v>468</v>
      </c>
      <c r="E155" s="762">
        <v>20.85</v>
      </c>
      <c r="F155" s="701">
        <v>262.91920094305323</v>
      </c>
      <c r="G155" s="700">
        <f t="shared" si="11"/>
        <v>267.04703239785914</v>
      </c>
      <c r="H155" s="701">
        <v>119</v>
      </c>
      <c r="I155" s="791">
        <v>119</v>
      </c>
      <c r="J155" s="701">
        <f t="shared" si="12"/>
        <v>381.91920094305323</v>
      </c>
      <c r="K155" s="700">
        <f t="shared" si="12"/>
        <v>386.04703239785914</v>
      </c>
      <c r="L155" s="718">
        <f t="shared" si="14"/>
        <v>1.0808127595086203E-2</v>
      </c>
      <c r="M155" s="701">
        <v>260</v>
      </c>
      <c r="N155" s="727">
        <v>260</v>
      </c>
      <c r="O155" s="696">
        <f t="shared" si="13"/>
        <v>12.868234413261971</v>
      </c>
      <c r="P155" s="990"/>
      <c r="Q155" s="990"/>
      <c r="R155" s="751"/>
    </row>
    <row r="156" spans="2:18">
      <c r="B156" s="990"/>
      <c r="C156" s="697">
        <v>37</v>
      </c>
      <c r="D156" s="761" t="s">
        <v>468</v>
      </c>
      <c r="E156" s="762">
        <v>21.1</v>
      </c>
      <c r="F156" s="701">
        <v>266.07681393880097</v>
      </c>
      <c r="G156" s="700">
        <f t="shared" si="11"/>
        <v>270.25421991764011</v>
      </c>
      <c r="H156" s="701">
        <v>119</v>
      </c>
      <c r="I156" s="791">
        <v>119</v>
      </c>
      <c r="J156" s="701">
        <f t="shared" si="12"/>
        <v>385.07681393880097</v>
      </c>
      <c r="K156" s="700">
        <f t="shared" si="12"/>
        <v>389.25421991764011</v>
      </c>
      <c r="L156" s="718">
        <f t="shared" si="14"/>
        <v>1.0848240734387726E-2</v>
      </c>
      <c r="M156" s="701">
        <v>265</v>
      </c>
      <c r="N156" s="727">
        <v>265</v>
      </c>
      <c r="O156" s="696">
        <f t="shared" si="13"/>
        <v>12.975140663921337</v>
      </c>
      <c r="P156" s="990"/>
      <c r="Q156" s="990"/>
      <c r="R156" s="751"/>
    </row>
    <row r="157" spans="2:18">
      <c r="B157" s="990"/>
      <c r="C157" s="697">
        <v>2</v>
      </c>
      <c r="D157" s="761" t="s">
        <v>468</v>
      </c>
      <c r="E157" s="762">
        <v>23.08</v>
      </c>
      <c r="F157" s="701">
        <v>291.04515951220492</v>
      </c>
      <c r="G157" s="700">
        <f t="shared" si="11"/>
        <v>295.61456851654651</v>
      </c>
      <c r="H157" s="701">
        <v>119</v>
      </c>
      <c r="I157" s="791">
        <v>119</v>
      </c>
      <c r="J157" s="701">
        <f t="shared" si="12"/>
        <v>410.04515951220492</v>
      </c>
      <c r="K157" s="700">
        <f t="shared" si="12"/>
        <v>414.61456851654651</v>
      </c>
      <c r="L157" s="718">
        <f t="shared" si="14"/>
        <v>1.1143672589081222E-2</v>
      </c>
      <c r="M157" s="701">
        <v>290</v>
      </c>
      <c r="N157" s="727">
        <v>290</v>
      </c>
      <c r="O157" s="696">
        <f t="shared" si="13"/>
        <v>13.820485617218218</v>
      </c>
      <c r="P157" s="990"/>
      <c r="Q157" s="990"/>
      <c r="R157" s="751"/>
    </row>
    <row r="158" spans="2:18">
      <c r="B158" s="990"/>
      <c r="C158" s="697">
        <v>3</v>
      </c>
      <c r="D158" s="761" t="s">
        <v>468</v>
      </c>
      <c r="E158" s="762">
        <v>24.22</v>
      </c>
      <c r="F158" s="701">
        <v>305.42087363022551</v>
      </c>
      <c r="G158" s="700">
        <f t="shared" si="11"/>
        <v>310.21598134622008</v>
      </c>
      <c r="H158" s="701">
        <v>119</v>
      </c>
      <c r="I158" s="791">
        <v>119</v>
      </c>
      <c r="J158" s="701">
        <f t="shared" si="12"/>
        <v>424.42087363022551</v>
      </c>
      <c r="K158" s="700">
        <f t="shared" si="12"/>
        <v>429.21598134622008</v>
      </c>
      <c r="L158" s="718">
        <f t="shared" si="14"/>
        <v>1.1298001615660969E-2</v>
      </c>
      <c r="M158" s="701">
        <v>305</v>
      </c>
      <c r="N158" s="727">
        <v>305</v>
      </c>
      <c r="O158" s="696">
        <f t="shared" si="13"/>
        <v>14.307199378207336</v>
      </c>
      <c r="P158" s="990"/>
      <c r="Q158" s="990"/>
      <c r="R158" s="751"/>
    </row>
    <row r="159" spans="2:18">
      <c r="B159" s="990"/>
      <c r="C159" s="697">
        <v>4</v>
      </c>
      <c r="D159" s="761" t="s">
        <v>468</v>
      </c>
      <c r="E159" s="762">
        <v>25.27</v>
      </c>
      <c r="F159" s="701">
        <v>318.65661883923804</v>
      </c>
      <c r="G159" s="700">
        <f t="shared" si="11"/>
        <v>323.6595277550141</v>
      </c>
      <c r="H159" s="701">
        <v>119</v>
      </c>
      <c r="I159" s="791">
        <v>119</v>
      </c>
      <c r="J159" s="701">
        <f t="shared" si="12"/>
        <v>437.65661883923804</v>
      </c>
      <c r="K159" s="700">
        <f t="shared" si="12"/>
        <v>442.6595277550141</v>
      </c>
      <c r="L159" s="718">
        <f t="shared" si="14"/>
        <v>1.1431128195992679E-2</v>
      </c>
      <c r="M159" s="701">
        <v>320</v>
      </c>
      <c r="N159" s="727">
        <v>320</v>
      </c>
      <c r="O159" s="696">
        <f t="shared" si="13"/>
        <v>14.755317591833803</v>
      </c>
      <c r="P159" s="990"/>
      <c r="Q159" s="990"/>
      <c r="R159" s="751"/>
    </row>
    <row r="160" spans="2:18">
      <c r="B160" s="990"/>
      <c r="C160" s="697">
        <v>3</v>
      </c>
      <c r="D160" s="761" t="s">
        <v>468</v>
      </c>
      <c r="E160" s="762">
        <v>26.85</v>
      </c>
      <c r="F160" s="701">
        <v>338.58085419579288</v>
      </c>
      <c r="G160" s="700">
        <f t="shared" si="11"/>
        <v>343.89657360666683</v>
      </c>
      <c r="H160" s="701">
        <v>119</v>
      </c>
      <c r="I160" s="791">
        <v>119</v>
      </c>
      <c r="J160" s="701">
        <f t="shared" si="12"/>
        <v>457.58085419579288</v>
      </c>
      <c r="K160" s="700">
        <f t="shared" si="12"/>
        <v>462.89657360666683</v>
      </c>
      <c r="L160" s="718">
        <f t="shared" si="14"/>
        <v>1.161700574255109E-2</v>
      </c>
      <c r="M160" s="701">
        <v>340</v>
      </c>
      <c r="N160" s="727">
        <v>340</v>
      </c>
      <c r="O160" s="696">
        <f t="shared" si="13"/>
        <v>15.429885786888894</v>
      </c>
      <c r="P160" s="990"/>
      <c r="Q160" s="990"/>
      <c r="R160" s="751"/>
    </row>
    <row r="161" spans="2:18">
      <c r="B161" s="990"/>
      <c r="C161" s="697">
        <v>1</v>
      </c>
      <c r="D161" s="761" t="s">
        <v>468</v>
      </c>
      <c r="E161" s="762">
        <v>29.97</v>
      </c>
      <c r="F161" s="701">
        <v>377.92491388721743</v>
      </c>
      <c r="G161" s="700">
        <f t="shared" si="11"/>
        <v>383.85833503524674</v>
      </c>
      <c r="H161" s="701">
        <v>134</v>
      </c>
      <c r="I161" s="791">
        <v>134</v>
      </c>
      <c r="J161" s="701">
        <f t="shared" si="12"/>
        <v>511.92491388721743</v>
      </c>
      <c r="K161" s="700">
        <f t="shared" si="12"/>
        <v>517.85833503524668</v>
      </c>
      <c r="L161" s="718">
        <f t="shared" si="14"/>
        <v>1.1590412943520922E-2</v>
      </c>
      <c r="M161" s="701">
        <v>375</v>
      </c>
      <c r="N161" s="727">
        <v>375</v>
      </c>
      <c r="O161" s="696">
        <f t="shared" si="13"/>
        <v>17.261944501174888</v>
      </c>
      <c r="P161" s="990"/>
      <c r="Q161" s="990"/>
      <c r="R161" s="751"/>
    </row>
    <row r="162" spans="2:18">
      <c r="B162" s="990"/>
      <c r="C162" s="697">
        <v>1</v>
      </c>
      <c r="D162" s="761" t="s">
        <v>468</v>
      </c>
      <c r="E162" s="762">
        <v>30.38</v>
      </c>
      <c r="F162" s="701">
        <v>383.10017096970478</v>
      </c>
      <c r="G162" s="700">
        <f t="shared" si="11"/>
        <v>389.11484365392914</v>
      </c>
      <c r="H162" s="701">
        <v>134</v>
      </c>
      <c r="I162" s="791">
        <v>134</v>
      </c>
      <c r="J162" s="701">
        <f t="shared" si="12"/>
        <v>517.10017096970478</v>
      </c>
      <c r="K162" s="700">
        <f t="shared" si="12"/>
        <v>523.11484365392914</v>
      </c>
      <c r="L162" s="718">
        <f t="shared" si="14"/>
        <v>1.1631542633113501E-2</v>
      </c>
      <c r="M162" s="701">
        <v>380</v>
      </c>
      <c r="N162" s="727">
        <v>380</v>
      </c>
      <c r="O162" s="696">
        <f t="shared" si="13"/>
        <v>17.437161455130973</v>
      </c>
      <c r="P162" s="990"/>
      <c r="Q162" s="990"/>
      <c r="R162" s="751"/>
    </row>
    <row r="163" spans="2:18" ht="15.75" thickBot="1">
      <c r="B163" s="991"/>
      <c r="C163" s="715">
        <v>4</v>
      </c>
      <c r="D163" s="752" t="s">
        <v>533</v>
      </c>
      <c r="E163" s="763">
        <v>25.5</v>
      </c>
      <c r="F163" s="792">
        <v>361.66270254809518</v>
      </c>
      <c r="G163" s="707">
        <f t="shared" si="11"/>
        <v>367.34080697810026</v>
      </c>
      <c r="H163" s="708">
        <v>0</v>
      </c>
      <c r="I163" s="793">
        <v>0</v>
      </c>
      <c r="J163" s="708">
        <f t="shared" si="12"/>
        <v>361.66270254809518</v>
      </c>
      <c r="K163" s="707">
        <f t="shared" si="12"/>
        <v>367.34080697810026</v>
      </c>
      <c r="L163" s="710">
        <f t="shared" si="14"/>
        <v>1.5700000000000047E-2</v>
      </c>
      <c r="M163" s="708"/>
      <c r="N163" s="722">
        <v>350</v>
      </c>
      <c r="O163" s="711">
        <f t="shared" si="13"/>
        <v>12.244693565936675</v>
      </c>
      <c r="P163" s="991"/>
      <c r="Q163" s="991"/>
      <c r="R163" s="751"/>
    </row>
    <row r="164" spans="2:18" s="726" customFormat="1">
      <c r="B164" s="778"/>
      <c r="C164" s="779"/>
      <c r="D164" s="794"/>
      <c r="E164" s="794"/>
      <c r="F164" s="742"/>
      <c r="G164" s="743"/>
      <c r="H164" s="742"/>
      <c r="I164" s="743"/>
      <c r="J164" s="742"/>
      <c r="K164" s="743"/>
      <c r="L164" s="795"/>
      <c r="M164" s="742"/>
      <c r="N164" s="743"/>
      <c r="P164" s="778"/>
      <c r="Q164" s="778"/>
    </row>
    <row r="165" spans="2:18" s="726" customFormat="1">
      <c r="B165" s="796" t="s">
        <v>534</v>
      </c>
      <c r="C165" s="796"/>
      <c r="D165" s="796"/>
      <c r="E165" s="796"/>
      <c r="F165" s="797"/>
      <c r="G165" s="798"/>
      <c r="H165" s="799"/>
      <c r="I165" s="800"/>
      <c r="J165" s="801"/>
      <c r="K165" s="755"/>
      <c r="L165" s="795"/>
      <c r="M165" s="802"/>
      <c r="N165" s="803"/>
      <c r="O165" s="804"/>
      <c r="P165" s="778"/>
      <c r="Q165" s="778"/>
      <c r="R165" s="805" t="s">
        <v>535</v>
      </c>
    </row>
    <row r="166" spans="2:18" s="726" customFormat="1">
      <c r="B166" s="806"/>
      <c r="C166" s="807"/>
      <c r="D166" s="806"/>
      <c r="E166" s="806"/>
      <c r="F166" s="742"/>
      <c r="G166" s="743"/>
      <c r="H166" s="808"/>
      <c r="I166" s="755"/>
      <c r="J166" s="809"/>
      <c r="K166" s="755"/>
      <c r="L166" s="795"/>
      <c r="M166" s="802"/>
      <c r="N166" s="803"/>
      <c r="O166" s="804"/>
      <c r="P166" s="806"/>
      <c r="Q166" s="806"/>
    </row>
    <row r="167" spans="2:18" s="726" customFormat="1">
      <c r="F167" s="742"/>
      <c r="G167" s="743"/>
      <c r="J167" s="810"/>
      <c r="K167" s="993"/>
      <c r="L167" s="993"/>
      <c r="M167" s="802"/>
      <c r="N167" s="803"/>
      <c r="O167" s="804"/>
    </row>
    <row r="168" spans="2:18" s="726" customFormat="1">
      <c r="F168" s="742"/>
      <c r="G168" s="743"/>
      <c r="J168" s="811"/>
      <c r="K168" s="812"/>
      <c r="L168" s="811"/>
      <c r="M168" s="802"/>
      <c r="N168" s="803"/>
      <c r="O168" s="813"/>
    </row>
    <row r="169" spans="2:18" s="726" customFormat="1">
      <c r="F169" s="742"/>
      <c r="G169" s="743"/>
      <c r="J169" s="814"/>
      <c r="K169" s="778"/>
      <c r="L169" s="814"/>
      <c r="M169" s="802"/>
      <c r="N169" s="803"/>
      <c r="O169" s="804"/>
    </row>
    <row r="170" spans="2:18" s="726" customFormat="1">
      <c r="F170" s="742"/>
      <c r="G170" s="743"/>
      <c r="J170" s="814"/>
      <c r="K170" s="778"/>
      <c r="L170" s="814"/>
      <c r="M170" s="802"/>
      <c r="N170" s="803"/>
      <c r="O170" s="804"/>
    </row>
    <row r="171" spans="2:18" s="726" customFormat="1">
      <c r="F171" s="742"/>
      <c r="G171" s="743"/>
      <c r="J171" s="814"/>
      <c r="K171" s="778"/>
      <c r="L171" s="814"/>
      <c r="M171" s="802"/>
      <c r="N171" s="803"/>
      <c r="O171" s="804"/>
    </row>
    <row r="172" spans="2:18" s="726" customFormat="1">
      <c r="F172" s="742"/>
      <c r="G172" s="743"/>
      <c r="J172" s="814"/>
      <c r="K172" s="778"/>
      <c r="L172" s="814"/>
      <c r="M172" s="802"/>
      <c r="N172" s="815"/>
      <c r="O172" s="816"/>
    </row>
    <row r="173" spans="2:18" s="726" customFormat="1">
      <c r="F173" s="742"/>
      <c r="G173" s="743"/>
      <c r="J173" s="814"/>
      <c r="K173" s="778"/>
      <c r="L173" s="814"/>
      <c r="M173" s="802"/>
      <c r="N173" s="815"/>
      <c r="O173" s="816"/>
    </row>
    <row r="174" spans="2:18" s="726" customFormat="1">
      <c r="F174" s="742"/>
      <c r="G174" s="743"/>
      <c r="J174" s="814"/>
      <c r="K174" s="778"/>
      <c r="L174" s="814"/>
      <c r="M174" s="802"/>
      <c r="N174" s="815"/>
      <c r="O174" s="816"/>
    </row>
    <row r="175" spans="2:18" s="726" customFormat="1">
      <c r="F175" s="742"/>
      <c r="G175" s="743"/>
      <c r="J175" s="814"/>
      <c r="K175" s="778"/>
      <c r="L175" s="814"/>
      <c r="M175" s="802"/>
      <c r="N175" s="803"/>
    </row>
    <row r="176" spans="2:18" s="726" customFormat="1">
      <c r="F176" s="742"/>
      <c r="G176" s="743"/>
      <c r="J176" s="817"/>
      <c r="K176" s="818"/>
      <c r="L176" s="819"/>
      <c r="M176" s="802"/>
      <c r="N176" s="803"/>
    </row>
    <row r="177" spans="10:14" s="726" customFormat="1">
      <c r="J177" s="817"/>
      <c r="K177" s="818"/>
      <c r="L177" s="819"/>
      <c r="M177" s="802"/>
      <c r="N177" s="803"/>
    </row>
    <row r="178" spans="10:14" s="726" customFormat="1">
      <c r="J178" s="817"/>
      <c r="K178" s="818"/>
      <c r="L178" s="819"/>
      <c r="M178" s="802"/>
      <c r="N178" s="803"/>
    </row>
    <row r="179" spans="10:14" s="726" customFormat="1">
      <c r="J179" s="817"/>
      <c r="K179" s="818"/>
      <c r="L179" s="819"/>
      <c r="M179" s="802"/>
      <c r="N179" s="803"/>
    </row>
    <row r="180" spans="10:14">
      <c r="J180" s="681"/>
      <c r="K180" s="820"/>
      <c r="L180" s="821"/>
      <c r="M180" s="684"/>
      <c r="N180" s="685"/>
    </row>
    <row r="181" spans="10:14">
      <c r="J181" s="681"/>
      <c r="K181" s="820"/>
      <c r="L181" s="821"/>
      <c r="M181" s="684"/>
      <c r="N181" s="685"/>
    </row>
    <row r="182" spans="10:14">
      <c r="J182" s="681"/>
      <c r="K182" s="820"/>
      <c r="L182" s="821"/>
      <c r="M182" s="684"/>
      <c r="N182" s="685"/>
    </row>
    <row r="183" spans="10:14">
      <c r="J183" s="822"/>
      <c r="K183" s="820"/>
      <c r="L183" s="821"/>
      <c r="M183" s="823"/>
      <c r="N183" s="824"/>
    </row>
    <row r="184" spans="10:14">
      <c r="J184" s="822"/>
      <c r="K184" s="820"/>
      <c r="L184" s="821"/>
      <c r="M184" s="823"/>
      <c r="N184" s="824"/>
    </row>
    <row r="185" spans="10:14">
      <c r="J185" s="822"/>
      <c r="K185" s="820"/>
      <c r="L185" s="821"/>
      <c r="M185" s="823"/>
      <c r="N185" s="824"/>
    </row>
    <row r="186" spans="10:14">
      <c r="J186" s="822"/>
      <c r="K186" s="820"/>
      <c r="L186" s="821"/>
      <c r="M186" s="823"/>
      <c r="N186" s="824"/>
    </row>
    <row r="187" spans="10:14">
      <c r="J187" s="822"/>
      <c r="K187" s="820"/>
      <c r="L187" s="821"/>
      <c r="M187" s="823"/>
      <c r="N187" s="824"/>
    </row>
    <row r="188" spans="10:14">
      <c r="J188" s="822"/>
      <c r="K188" s="820"/>
      <c r="L188" s="821"/>
      <c r="M188" s="823"/>
      <c r="N188" s="824"/>
    </row>
    <row r="189" spans="10:14">
      <c r="J189" s="822"/>
      <c r="K189" s="820"/>
      <c r="L189" s="821"/>
      <c r="M189" s="823"/>
      <c r="N189" s="824"/>
    </row>
    <row r="190" spans="10:14">
      <c r="J190" s="822"/>
      <c r="K190" s="820"/>
      <c r="L190" s="821"/>
      <c r="M190" s="823"/>
      <c r="N190" s="824"/>
    </row>
    <row r="191" spans="10:14">
      <c r="J191" s="822"/>
      <c r="K191" s="820"/>
      <c r="L191" s="821"/>
      <c r="M191" s="823"/>
      <c r="N191" s="824"/>
    </row>
    <row r="192" spans="10:14">
      <c r="J192" s="822"/>
      <c r="K192" s="820"/>
      <c r="L192" s="821"/>
      <c r="M192" s="823"/>
      <c r="N192" s="824"/>
    </row>
    <row r="193" spans="2:17">
      <c r="J193" s="822"/>
      <c r="K193" s="820"/>
      <c r="L193" s="821"/>
      <c r="M193" s="823"/>
      <c r="N193" s="824"/>
    </row>
    <row r="194" spans="2:17">
      <c r="J194" s="822"/>
      <c r="K194" s="820"/>
      <c r="L194" s="821"/>
      <c r="M194" s="823"/>
      <c r="N194" s="824"/>
    </row>
    <row r="195" spans="2:17">
      <c r="J195" s="822"/>
      <c r="K195" s="820"/>
      <c r="L195" s="821"/>
      <c r="M195" s="823"/>
      <c r="N195" s="824"/>
    </row>
    <row r="196" spans="2:17">
      <c r="J196" s="822"/>
      <c r="K196" s="820"/>
      <c r="L196" s="821"/>
      <c r="M196" s="823"/>
      <c r="N196" s="824"/>
    </row>
    <row r="197" spans="2:17">
      <c r="J197" s="822"/>
      <c r="K197" s="820"/>
      <c r="L197" s="821"/>
      <c r="M197" s="823"/>
      <c r="N197" s="824"/>
    </row>
    <row r="198" spans="2:17">
      <c r="J198" s="822"/>
      <c r="K198" s="820"/>
      <c r="L198" s="821"/>
      <c r="M198" s="823"/>
      <c r="N198" s="824"/>
    </row>
    <row r="199" spans="2:17">
      <c r="J199" s="822"/>
      <c r="K199" s="820"/>
      <c r="L199" s="821"/>
      <c r="M199" s="823"/>
      <c r="N199" s="824"/>
    </row>
    <row r="200" spans="2:17">
      <c r="J200" s="822"/>
      <c r="K200" s="820"/>
      <c r="L200" s="821"/>
      <c r="M200" s="823"/>
      <c r="N200" s="824"/>
    </row>
    <row r="201" spans="2:17">
      <c r="B201" s="683"/>
      <c r="C201" s="825"/>
      <c r="D201" s="826"/>
      <c r="E201" s="826"/>
      <c r="F201" s="822"/>
      <c r="G201" s="820"/>
      <c r="H201" s="822"/>
      <c r="I201" s="820"/>
      <c r="J201" s="822"/>
      <c r="K201" s="820"/>
      <c r="L201" s="821"/>
      <c r="M201" s="823"/>
      <c r="N201" s="824"/>
      <c r="P201" s="683"/>
      <c r="Q201" s="683"/>
    </row>
  </sheetData>
  <mergeCells count="114">
    <mergeCell ref="K167:L167"/>
    <mergeCell ref="B149:B152"/>
    <mergeCell ref="P149:P152"/>
    <mergeCell ref="Q149:Q152"/>
    <mergeCell ref="B153:B163"/>
    <mergeCell ref="P153:P163"/>
    <mergeCell ref="Q153:Q163"/>
    <mergeCell ref="B141:B144"/>
    <mergeCell ref="P141:P144"/>
    <mergeCell ref="Q141:Q144"/>
    <mergeCell ref="B145:B148"/>
    <mergeCell ref="P145:P148"/>
    <mergeCell ref="Q145:Q148"/>
    <mergeCell ref="B133:B135"/>
    <mergeCell ref="P133:P135"/>
    <mergeCell ref="Q133:Q135"/>
    <mergeCell ref="B136:B140"/>
    <mergeCell ref="P136:P140"/>
    <mergeCell ref="Q136:Q140"/>
    <mergeCell ref="Q124:Q125"/>
    <mergeCell ref="B126:B128"/>
    <mergeCell ref="P126:P128"/>
    <mergeCell ref="Q126:Q128"/>
    <mergeCell ref="B129:B132"/>
    <mergeCell ref="P129:P132"/>
    <mergeCell ref="Q129:Q132"/>
    <mergeCell ref="H124:I124"/>
    <mergeCell ref="J124:K124"/>
    <mergeCell ref="L124:L125"/>
    <mergeCell ref="M124:N124"/>
    <mergeCell ref="O124:O125"/>
    <mergeCell ref="P124:P125"/>
    <mergeCell ref="B122:D122"/>
    <mergeCell ref="B124:B125"/>
    <mergeCell ref="C124:C125"/>
    <mergeCell ref="D124:D125"/>
    <mergeCell ref="E124:E125"/>
    <mergeCell ref="F124:G124"/>
    <mergeCell ref="B96:B102"/>
    <mergeCell ref="P96:P102"/>
    <mergeCell ref="Q96:Q102"/>
    <mergeCell ref="B103:B121"/>
    <mergeCell ref="P103:P121"/>
    <mergeCell ref="Q103:Q121"/>
    <mergeCell ref="B88:B89"/>
    <mergeCell ref="P88:P89"/>
    <mergeCell ref="Q88:Q89"/>
    <mergeCell ref="B90:B95"/>
    <mergeCell ref="P90:P95"/>
    <mergeCell ref="Q90:Q95"/>
    <mergeCell ref="B84:B85"/>
    <mergeCell ref="P84:P85"/>
    <mergeCell ref="Q84:Q85"/>
    <mergeCell ref="B86:B87"/>
    <mergeCell ref="P86:P87"/>
    <mergeCell ref="Q86:Q87"/>
    <mergeCell ref="B60:B78"/>
    <mergeCell ref="P60:P78"/>
    <mergeCell ref="Q60:Q78"/>
    <mergeCell ref="B79:B83"/>
    <mergeCell ref="P79:P83"/>
    <mergeCell ref="Q79:Q83"/>
    <mergeCell ref="B55:B56"/>
    <mergeCell ref="P55:P56"/>
    <mergeCell ref="Q55:Q56"/>
    <mergeCell ref="B57:B59"/>
    <mergeCell ref="P57:P59"/>
    <mergeCell ref="Q57:Q59"/>
    <mergeCell ref="L51:L52"/>
    <mergeCell ref="M51:N51"/>
    <mergeCell ref="O51:O52"/>
    <mergeCell ref="P51:P52"/>
    <mergeCell ref="Q51:Q52"/>
    <mergeCell ref="B53:B54"/>
    <mergeCell ref="P53:P54"/>
    <mergeCell ref="Q53:Q54"/>
    <mergeCell ref="B45:B47"/>
    <mergeCell ref="P45:P47"/>
    <mergeCell ref="Q45:Q47"/>
    <mergeCell ref="B51:B52"/>
    <mergeCell ref="C51:C52"/>
    <mergeCell ref="D51:D52"/>
    <mergeCell ref="E51:E52"/>
    <mergeCell ref="F51:G51"/>
    <mergeCell ref="H51:I51"/>
    <mergeCell ref="J51:K51"/>
    <mergeCell ref="B39:B40"/>
    <mergeCell ref="P39:P40"/>
    <mergeCell ref="Q39:Q40"/>
    <mergeCell ref="B41:B44"/>
    <mergeCell ref="P41:P44"/>
    <mergeCell ref="Q41:Q44"/>
    <mergeCell ref="B13:B29"/>
    <mergeCell ref="P13:P29"/>
    <mergeCell ref="Q13:Q29"/>
    <mergeCell ref="B30:B38"/>
    <mergeCell ref="P30:P38"/>
    <mergeCell ref="Q30:Q38"/>
    <mergeCell ref="J11:K11"/>
    <mergeCell ref="L11:L12"/>
    <mergeCell ref="M11:N11"/>
    <mergeCell ref="O11:O12"/>
    <mergeCell ref="P11:P12"/>
    <mergeCell ref="Q11:Q12"/>
    <mergeCell ref="D1:N1"/>
    <mergeCell ref="D3:N3"/>
    <mergeCell ref="J8:N8"/>
    <mergeCell ref="B9:D9"/>
    <mergeCell ref="B11:B12"/>
    <mergeCell ref="C11:C12"/>
    <mergeCell ref="D11:D12"/>
    <mergeCell ref="E11:E12"/>
    <mergeCell ref="F11:G11"/>
    <mergeCell ref="H11:I11"/>
  </mergeCells>
  <pageMargins left="0.31496062992125984" right="0.39370078740157483" top="0.47244094488188981" bottom="0.15748031496062992" header="0.15748031496062992" footer="0.15748031496062992"/>
  <pageSetup paperSize="9" scale="61" fitToHeight="0" orientation="portrait" r:id="rId1"/>
  <headerFooter>
    <oddHeader>&amp;CTARIFS RESIDENCES CONVENTIONNEES</oddHeader>
  </headerFooter>
  <rowBreaks count="2" manualBreakCount="2">
    <brk id="48" max="16383" man="1"/>
    <brk id="12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608E-B1BA-48E9-9A0A-29236C14895C}">
  <sheetPr>
    <tabColor theme="5" tint="0.39997558519241921"/>
    <pageSetUpPr fitToPage="1"/>
  </sheetPr>
  <dimension ref="A1:V27"/>
  <sheetViews>
    <sheetView topLeftCell="H1" workbookViewId="0">
      <pane ySplit="7" topLeftCell="A17" activePane="bottomLeft" state="frozen"/>
      <selection pane="bottomLeft" activeCell="R7" sqref="R7"/>
    </sheetView>
  </sheetViews>
  <sheetFormatPr baseColWidth="10" defaultRowHeight="15"/>
  <cols>
    <col min="1" max="1" width="11.42578125" style="311"/>
    <col min="2" max="4" width="11.42578125" style="310"/>
    <col min="5" max="5" width="11.42578125" style="424"/>
    <col min="6" max="6" width="9" style="310" customWidth="1"/>
    <col min="7" max="11" width="11.42578125" style="310"/>
    <col min="12" max="12" width="22.28515625" style="310" customWidth="1"/>
    <col min="13" max="13" width="29.42578125" style="310" customWidth="1"/>
    <col min="14" max="15" width="18.140625" style="310" hidden="1" customWidth="1"/>
    <col min="16" max="21" width="13.42578125" style="310" customWidth="1"/>
    <col min="22" max="22" width="10.85546875" style="899" customWidth="1"/>
    <col min="23" max="16384" width="11.42578125" style="310"/>
  </cols>
  <sheetData>
    <row r="1" spans="1:22" ht="15.75">
      <c r="A1" s="1239" t="s">
        <v>94</v>
      </c>
      <c r="B1" s="1239"/>
      <c r="C1" s="1239"/>
      <c r="D1" s="1239"/>
      <c r="E1" s="1239"/>
      <c r="F1" s="1239"/>
      <c r="G1" s="1239"/>
      <c r="H1" s="1239"/>
    </row>
    <row r="2" spans="1:22">
      <c r="B2" s="312" t="s">
        <v>161</v>
      </c>
    </row>
    <row r="3" spans="1:22">
      <c r="B3" s="310" t="s">
        <v>252</v>
      </c>
      <c r="P3" s="1240" t="s">
        <v>251</v>
      </c>
      <c r="Q3" s="1241"/>
      <c r="R3" s="1241"/>
      <c r="S3" s="1241"/>
      <c r="T3" s="1241"/>
      <c r="U3" s="1242"/>
    </row>
    <row r="4" spans="1:22" ht="15.75" thickBot="1">
      <c r="P4" s="1243"/>
      <c r="Q4" s="1244"/>
      <c r="R4" s="1244"/>
      <c r="S4" s="1244"/>
      <c r="T4" s="1244"/>
      <c r="U4" s="1245"/>
    </row>
    <row r="5" spans="1:22" ht="45" customHeight="1">
      <c r="A5" s="1204" t="s">
        <v>162</v>
      </c>
      <c r="B5" s="1204" t="s">
        <v>163</v>
      </c>
      <c r="C5" s="1204" t="s">
        <v>164</v>
      </c>
      <c r="D5" s="1204" t="s">
        <v>165</v>
      </c>
      <c r="E5" s="1204" t="s">
        <v>166</v>
      </c>
      <c r="F5" s="1217" t="s">
        <v>167</v>
      </c>
      <c r="G5" s="1246" t="s">
        <v>168</v>
      </c>
      <c r="H5" s="1247"/>
      <c r="I5" s="1247"/>
      <c r="J5" s="1247"/>
      <c r="K5" s="1247"/>
      <c r="L5" s="1247"/>
      <c r="M5" s="1261" t="s">
        <v>169</v>
      </c>
      <c r="N5" s="1248" t="s">
        <v>170</v>
      </c>
      <c r="O5" s="1250" t="s">
        <v>171</v>
      </c>
      <c r="P5" s="1252" t="s">
        <v>567</v>
      </c>
      <c r="Q5" s="1253"/>
      <c r="R5" s="1254"/>
      <c r="S5" s="1252" t="s">
        <v>566</v>
      </c>
      <c r="T5" s="1253"/>
      <c r="U5" s="1254"/>
      <c r="V5" s="1191" t="s">
        <v>564</v>
      </c>
    </row>
    <row r="6" spans="1:22" ht="57.75" customHeight="1" thickBot="1">
      <c r="A6" s="1205"/>
      <c r="B6" s="1205"/>
      <c r="C6" s="1205"/>
      <c r="D6" s="1205"/>
      <c r="E6" s="1205"/>
      <c r="F6" s="1218"/>
      <c r="G6" s="1258" t="s">
        <v>172</v>
      </c>
      <c r="H6" s="1260" t="s">
        <v>173</v>
      </c>
      <c r="I6" s="1260" t="s">
        <v>174</v>
      </c>
      <c r="J6" s="1260" t="s">
        <v>175</v>
      </c>
      <c r="K6" s="1260" t="s">
        <v>176</v>
      </c>
      <c r="L6" s="1260" t="s">
        <v>177</v>
      </c>
      <c r="M6" s="1262"/>
      <c r="N6" s="1249"/>
      <c r="O6" s="1251"/>
      <c r="P6" s="1255"/>
      <c r="Q6" s="1256"/>
      <c r="R6" s="1257"/>
      <c r="S6" s="1255"/>
      <c r="T6" s="1256"/>
      <c r="U6" s="1257"/>
      <c r="V6" s="1192"/>
    </row>
    <row r="7" spans="1:22" ht="57.75" customHeight="1" thickBot="1">
      <c r="A7" s="1206"/>
      <c r="B7" s="1206"/>
      <c r="C7" s="1206"/>
      <c r="D7" s="1206"/>
      <c r="E7" s="1206"/>
      <c r="F7" s="1219"/>
      <c r="G7" s="1259"/>
      <c r="H7" s="1206"/>
      <c r="I7" s="1206"/>
      <c r="J7" s="1206"/>
      <c r="K7" s="1206"/>
      <c r="L7" s="1206"/>
      <c r="M7" s="1263"/>
      <c r="N7" s="313"/>
      <c r="O7" s="314"/>
      <c r="P7" s="315" t="s">
        <v>178</v>
      </c>
      <c r="Q7" s="316" t="s">
        <v>179</v>
      </c>
      <c r="R7" s="317" t="s">
        <v>260</v>
      </c>
      <c r="S7" s="315" t="s">
        <v>178</v>
      </c>
      <c r="T7" s="316" t="s">
        <v>179</v>
      </c>
      <c r="U7" s="317" t="s">
        <v>260</v>
      </c>
      <c r="V7" s="1193"/>
    </row>
    <row r="8" spans="1:22" ht="26.25" thickBot="1">
      <c r="A8" s="420" t="s">
        <v>180</v>
      </c>
      <c r="B8" s="421"/>
      <c r="C8" s="318" t="s">
        <v>181</v>
      </c>
      <c r="D8" s="319"/>
      <c r="E8" s="319" t="s">
        <v>182</v>
      </c>
      <c r="F8" s="423" t="s">
        <v>261</v>
      </c>
      <c r="G8" s="321" t="s">
        <v>183</v>
      </c>
      <c r="H8" s="319"/>
      <c r="I8" s="319"/>
      <c r="J8" s="319" t="s">
        <v>183</v>
      </c>
      <c r="K8" s="319" t="s">
        <v>183</v>
      </c>
      <c r="L8" s="425" t="s">
        <v>184</v>
      </c>
      <c r="M8" s="436"/>
      <c r="N8" s="322"/>
      <c r="O8" s="323"/>
      <c r="P8" s="390">
        <v>20</v>
      </c>
      <c r="Q8" s="391">
        <v>30</v>
      </c>
      <c r="R8" s="392">
        <v>10</v>
      </c>
      <c r="S8" s="390">
        <v>40</v>
      </c>
      <c r="T8" s="391">
        <v>60</v>
      </c>
      <c r="U8" s="889">
        <v>20</v>
      </c>
      <c r="V8" s="900">
        <v>100</v>
      </c>
    </row>
    <row r="9" spans="1:22" ht="77.25" thickBot="1">
      <c r="A9" s="420" t="s">
        <v>185</v>
      </c>
      <c r="B9" s="422" t="s">
        <v>186</v>
      </c>
      <c r="C9" s="318" t="s">
        <v>187</v>
      </c>
      <c r="D9" s="319">
        <v>1</v>
      </c>
      <c r="E9" s="319" t="s">
        <v>188</v>
      </c>
      <c r="F9" s="320"/>
      <c r="G9" s="321" t="s">
        <v>189</v>
      </c>
      <c r="H9" s="319"/>
      <c r="I9" s="319" t="s">
        <v>183</v>
      </c>
      <c r="J9" s="319">
        <v>6</v>
      </c>
      <c r="K9" s="319">
        <v>12</v>
      </c>
      <c r="L9" s="426" t="s">
        <v>255</v>
      </c>
      <c r="M9" s="436" t="s">
        <v>190</v>
      </c>
      <c r="N9" s="322"/>
      <c r="O9" s="323" t="s">
        <v>191</v>
      </c>
      <c r="P9" s="390">
        <v>150</v>
      </c>
      <c r="Q9" s="391">
        <v>250</v>
      </c>
      <c r="R9" s="392">
        <v>75</v>
      </c>
      <c r="S9" s="390">
        <f>P9*2</f>
        <v>300</v>
      </c>
      <c r="T9" s="391">
        <f>Q9*2</f>
        <v>500</v>
      </c>
      <c r="U9" s="889">
        <f>R9*2</f>
        <v>150</v>
      </c>
      <c r="V9" s="900">
        <v>500</v>
      </c>
    </row>
    <row r="10" spans="1:22" ht="26.25" customHeight="1">
      <c r="A10" s="1220" t="s">
        <v>192</v>
      </c>
      <c r="B10" s="1222">
        <v>2</v>
      </c>
      <c r="C10" s="1224" t="s">
        <v>186</v>
      </c>
      <c r="D10" s="324">
        <v>1</v>
      </c>
      <c r="E10" s="324" t="s">
        <v>193</v>
      </c>
      <c r="F10" s="325"/>
      <c r="G10" s="326">
        <v>4</v>
      </c>
      <c r="H10" s="324" t="s">
        <v>194</v>
      </c>
      <c r="I10" s="324" t="s">
        <v>183</v>
      </c>
      <c r="J10" s="324" t="s">
        <v>183</v>
      </c>
      <c r="K10" s="324" t="s">
        <v>183</v>
      </c>
      <c r="L10" s="325"/>
      <c r="M10" s="1226" t="s">
        <v>257</v>
      </c>
      <c r="N10" s="327"/>
      <c r="O10" s="328"/>
      <c r="P10" s="393">
        <v>210</v>
      </c>
      <c r="Q10" s="394">
        <v>360</v>
      </c>
      <c r="R10" s="395">
        <v>100</v>
      </c>
      <c r="S10" s="393">
        <f t="shared" ref="S10:U10" si="0">P10*2</f>
        <v>420</v>
      </c>
      <c r="T10" s="394">
        <f t="shared" si="0"/>
        <v>720</v>
      </c>
      <c r="U10" s="890">
        <f t="shared" si="0"/>
        <v>200</v>
      </c>
      <c r="V10" s="1194">
        <v>500</v>
      </c>
    </row>
    <row r="11" spans="1:22" ht="24.75" customHeight="1" thickBot="1">
      <c r="A11" s="1221"/>
      <c r="B11" s="1223"/>
      <c r="C11" s="1225"/>
      <c r="D11" s="329">
        <v>1</v>
      </c>
      <c r="E11" s="329" t="s">
        <v>195</v>
      </c>
      <c r="F11" s="330"/>
      <c r="G11" s="331">
        <v>2</v>
      </c>
      <c r="H11" s="329" t="s">
        <v>194</v>
      </c>
      <c r="I11" s="329" t="s">
        <v>183</v>
      </c>
      <c r="J11" s="329" t="s">
        <v>183</v>
      </c>
      <c r="K11" s="329" t="s">
        <v>183</v>
      </c>
      <c r="L11" s="330"/>
      <c r="M11" s="1227"/>
      <c r="N11" s="332"/>
      <c r="O11" s="333"/>
      <c r="P11" s="396">
        <v>150</v>
      </c>
      <c r="Q11" s="397">
        <v>250</v>
      </c>
      <c r="R11" s="398">
        <v>75</v>
      </c>
      <c r="S11" s="396">
        <f>P11*2</f>
        <v>300</v>
      </c>
      <c r="T11" s="397">
        <f>Q11*2</f>
        <v>500</v>
      </c>
      <c r="U11" s="891">
        <f>R11*2</f>
        <v>150</v>
      </c>
      <c r="V11" s="1195">
        <v>500</v>
      </c>
    </row>
    <row r="12" spans="1:22" ht="72.75" thickBot="1">
      <c r="A12" s="326" t="s">
        <v>196</v>
      </c>
      <c r="B12" s="324" t="s">
        <v>197</v>
      </c>
      <c r="C12" s="336" t="s">
        <v>198</v>
      </c>
      <c r="D12" s="324">
        <v>1</v>
      </c>
      <c r="E12" s="324" t="s">
        <v>199</v>
      </c>
      <c r="F12" s="325"/>
      <c r="G12" s="326" t="s">
        <v>183</v>
      </c>
      <c r="H12" s="324" t="s">
        <v>194</v>
      </c>
      <c r="I12" s="324" t="s">
        <v>183</v>
      </c>
      <c r="J12" s="324" t="s">
        <v>183</v>
      </c>
      <c r="K12" s="324" t="s">
        <v>194</v>
      </c>
      <c r="L12" s="427" t="s">
        <v>200</v>
      </c>
      <c r="M12" s="437" t="s">
        <v>183</v>
      </c>
      <c r="N12" s="337"/>
      <c r="O12" s="338"/>
      <c r="P12" s="393">
        <v>300</v>
      </c>
      <c r="Q12" s="394">
        <v>510</v>
      </c>
      <c r="R12" s="395">
        <v>150</v>
      </c>
      <c r="S12" s="393">
        <f t="shared" ref="S12:U25" si="1">P12*2</f>
        <v>600</v>
      </c>
      <c r="T12" s="394">
        <f t="shared" si="1"/>
        <v>1020</v>
      </c>
      <c r="U12" s="890">
        <f t="shared" si="1"/>
        <v>300</v>
      </c>
      <c r="V12" s="901">
        <v>500</v>
      </c>
    </row>
    <row r="13" spans="1:22" ht="21" customHeight="1" thickBot="1">
      <c r="A13" s="339" t="s">
        <v>201</v>
      </c>
      <c r="B13" s="340" t="s">
        <v>202</v>
      </c>
      <c r="C13" s="341"/>
      <c r="D13" s="340">
        <v>1</v>
      </c>
      <c r="E13" s="389" t="s">
        <v>203</v>
      </c>
      <c r="F13" s="342"/>
      <c r="G13" s="339" t="s">
        <v>183</v>
      </c>
      <c r="H13" s="340"/>
      <c r="I13" s="340" t="s">
        <v>183</v>
      </c>
      <c r="J13" s="340" t="s">
        <v>183</v>
      </c>
      <c r="K13" s="340" t="s">
        <v>183</v>
      </c>
      <c r="L13" s="428" t="s">
        <v>204</v>
      </c>
      <c r="M13" s="438" t="s">
        <v>208</v>
      </c>
      <c r="N13" s="343"/>
      <c r="O13" s="344"/>
      <c r="P13" s="393">
        <v>210</v>
      </c>
      <c r="Q13" s="394">
        <v>360</v>
      </c>
      <c r="R13" s="395">
        <v>100</v>
      </c>
      <c r="S13" s="393">
        <f t="shared" si="1"/>
        <v>420</v>
      </c>
      <c r="T13" s="394">
        <f t="shared" si="1"/>
        <v>720</v>
      </c>
      <c r="U13" s="890">
        <f t="shared" si="1"/>
        <v>200</v>
      </c>
      <c r="V13" s="902">
        <v>500</v>
      </c>
    </row>
    <row r="14" spans="1:22" ht="45.75" thickBot="1">
      <c r="A14" s="345" t="s">
        <v>201</v>
      </c>
      <c r="B14" s="346"/>
      <c r="C14" s="347" t="s">
        <v>205</v>
      </c>
      <c r="D14" s="346">
        <v>1</v>
      </c>
      <c r="E14" s="387" t="s">
        <v>206</v>
      </c>
      <c r="F14" s="348"/>
      <c r="G14" s="345" t="s">
        <v>183</v>
      </c>
      <c r="H14" s="346"/>
      <c r="I14" s="346" t="s">
        <v>183</v>
      </c>
      <c r="J14" s="346" t="s">
        <v>183</v>
      </c>
      <c r="K14" s="346" t="s">
        <v>183</v>
      </c>
      <c r="L14" s="429" t="s">
        <v>207</v>
      </c>
      <c r="M14" s="349" t="s">
        <v>208</v>
      </c>
      <c r="N14" s="350"/>
      <c r="O14" s="351"/>
      <c r="P14" s="399">
        <v>300</v>
      </c>
      <c r="Q14" s="400">
        <v>510</v>
      </c>
      <c r="R14" s="401">
        <v>150</v>
      </c>
      <c r="S14" s="399">
        <f t="shared" si="1"/>
        <v>600</v>
      </c>
      <c r="T14" s="400">
        <f t="shared" si="1"/>
        <v>1020</v>
      </c>
      <c r="U14" s="892">
        <f t="shared" si="1"/>
        <v>300</v>
      </c>
      <c r="V14" s="903">
        <v>500</v>
      </c>
    </row>
    <row r="15" spans="1:22" s="311" customFormat="1" ht="21" customHeight="1">
      <c r="A15" s="1228" t="s">
        <v>209</v>
      </c>
      <c r="B15" s="352" t="s">
        <v>210</v>
      </c>
      <c r="C15" s="336" t="s">
        <v>211</v>
      </c>
      <c r="D15" s="324">
        <v>1</v>
      </c>
      <c r="E15" s="324" t="s">
        <v>212</v>
      </c>
      <c r="F15" s="325"/>
      <c r="G15" s="326" t="s">
        <v>93</v>
      </c>
      <c r="H15" s="324" t="s">
        <v>93</v>
      </c>
      <c r="I15" s="324" t="s">
        <v>183</v>
      </c>
      <c r="J15" s="324" t="s">
        <v>183</v>
      </c>
      <c r="K15" s="324" t="s">
        <v>213</v>
      </c>
      <c r="L15" s="325"/>
      <c r="M15" s="439"/>
      <c r="N15" s="327"/>
      <c r="O15" s="328"/>
      <c r="P15" s="393">
        <v>100</v>
      </c>
      <c r="Q15" s="394">
        <v>170</v>
      </c>
      <c r="R15" s="395">
        <v>50</v>
      </c>
      <c r="S15" s="393">
        <f t="shared" si="1"/>
        <v>200</v>
      </c>
      <c r="T15" s="394">
        <f t="shared" si="1"/>
        <v>340</v>
      </c>
      <c r="U15" s="890">
        <f t="shared" si="1"/>
        <v>100</v>
      </c>
      <c r="V15" s="904">
        <v>500</v>
      </c>
    </row>
    <row r="16" spans="1:22" s="311" customFormat="1" ht="21" customHeight="1">
      <c r="A16" s="1229"/>
      <c r="B16" s="335" t="s">
        <v>214</v>
      </c>
      <c r="C16" s="353"/>
      <c r="D16" s="335">
        <v>1</v>
      </c>
      <c r="E16" s="330" t="s">
        <v>212</v>
      </c>
      <c r="F16" s="354"/>
      <c r="G16" s="334"/>
      <c r="H16" s="335"/>
      <c r="I16" s="335"/>
      <c r="J16" s="335" t="s">
        <v>183</v>
      </c>
      <c r="K16" s="335" t="s">
        <v>183</v>
      </c>
      <c r="L16" s="430"/>
      <c r="M16" s="355"/>
      <c r="N16" s="356"/>
      <c r="O16" s="357"/>
      <c r="P16" s="402">
        <v>100</v>
      </c>
      <c r="Q16" s="403">
        <v>170</v>
      </c>
      <c r="R16" s="404">
        <v>50</v>
      </c>
      <c r="S16" s="402">
        <f t="shared" si="1"/>
        <v>200</v>
      </c>
      <c r="T16" s="403">
        <f t="shared" si="1"/>
        <v>340</v>
      </c>
      <c r="U16" s="893">
        <f t="shared" si="1"/>
        <v>100</v>
      </c>
      <c r="V16" s="905">
        <v>500</v>
      </c>
    </row>
    <row r="17" spans="1:22" ht="60">
      <c r="A17" s="1229"/>
      <c r="B17" s="1209" t="s">
        <v>215</v>
      </c>
      <c r="C17" s="353" t="s">
        <v>216</v>
      </c>
      <c r="D17" s="335">
        <v>1</v>
      </c>
      <c r="E17" s="335" t="s">
        <v>262</v>
      </c>
      <c r="F17" s="354"/>
      <c r="G17" s="334" t="s">
        <v>183</v>
      </c>
      <c r="H17" s="335" t="s">
        <v>183</v>
      </c>
      <c r="I17" s="335" t="s">
        <v>194</v>
      </c>
      <c r="J17" s="335" t="s">
        <v>183</v>
      </c>
      <c r="K17" s="335" t="s">
        <v>183</v>
      </c>
      <c r="L17" s="431" t="s">
        <v>217</v>
      </c>
      <c r="M17" s="355" t="s">
        <v>218</v>
      </c>
      <c r="N17" s="356"/>
      <c r="O17" s="357" t="s">
        <v>219</v>
      </c>
      <c r="P17" s="396">
        <v>210</v>
      </c>
      <c r="Q17" s="397">
        <v>360</v>
      </c>
      <c r="R17" s="398">
        <v>105</v>
      </c>
      <c r="S17" s="396">
        <f t="shared" si="1"/>
        <v>420</v>
      </c>
      <c r="T17" s="397">
        <f t="shared" si="1"/>
        <v>720</v>
      </c>
      <c r="U17" s="891">
        <f t="shared" si="1"/>
        <v>210</v>
      </c>
      <c r="V17" s="905">
        <v>500</v>
      </c>
    </row>
    <row r="18" spans="1:22" ht="45.75" thickBot="1">
      <c r="A18" s="1229"/>
      <c r="B18" s="1223"/>
      <c r="C18" s="347" t="s">
        <v>220</v>
      </c>
      <c r="D18" s="346">
        <v>1</v>
      </c>
      <c r="E18" s="387" t="s">
        <v>195</v>
      </c>
      <c r="F18" s="348"/>
      <c r="G18" s="345" t="s">
        <v>183</v>
      </c>
      <c r="H18" s="346" t="s">
        <v>183</v>
      </c>
      <c r="I18" s="346" t="s">
        <v>194</v>
      </c>
      <c r="J18" s="346" t="s">
        <v>183</v>
      </c>
      <c r="K18" s="346" t="s">
        <v>183</v>
      </c>
      <c r="L18" s="428" t="s">
        <v>221</v>
      </c>
      <c r="M18" s="349" t="s">
        <v>222</v>
      </c>
      <c r="N18" s="350"/>
      <c r="O18" s="351"/>
      <c r="P18" s="405">
        <v>150</v>
      </c>
      <c r="Q18" s="406">
        <v>250</v>
      </c>
      <c r="R18" s="407">
        <v>75</v>
      </c>
      <c r="S18" s="405">
        <f t="shared" si="1"/>
        <v>300</v>
      </c>
      <c r="T18" s="406">
        <f t="shared" si="1"/>
        <v>500</v>
      </c>
      <c r="U18" s="894">
        <f t="shared" si="1"/>
        <v>150</v>
      </c>
      <c r="V18" s="903">
        <v>500</v>
      </c>
    </row>
    <row r="19" spans="1:22" ht="64.5" thickBot="1">
      <c r="A19" s="358" t="s">
        <v>223</v>
      </c>
      <c r="B19" s="359"/>
      <c r="C19" s="359" t="s">
        <v>224</v>
      </c>
      <c r="D19" s="360">
        <v>1</v>
      </c>
      <c r="E19" s="360" t="s">
        <v>225</v>
      </c>
      <c r="F19" s="361"/>
      <c r="G19" s="362">
        <v>5</v>
      </c>
      <c r="H19" s="360">
        <v>1</v>
      </c>
      <c r="I19" s="360"/>
      <c r="J19" s="360"/>
      <c r="K19" s="360"/>
      <c r="L19" s="432" t="s">
        <v>258</v>
      </c>
      <c r="M19" s="440" t="s">
        <v>226</v>
      </c>
      <c r="N19" s="363"/>
      <c r="O19" s="364"/>
      <c r="P19" s="408">
        <v>100</v>
      </c>
      <c r="Q19" s="409">
        <v>170</v>
      </c>
      <c r="R19" s="410">
        <v>50</v>
      </c>
      <c r="S19" s="408">
        <f t="shared" si="1"/>
        <v>200</v>
      </c>
      <c r="T19" s="409">
        <f t="shared" si="1"/>
        <v>340</v>
      </c>
      <c r="U19" s="895">
        <f t="shared" si="1"/>
        <v>100</v>
      </c>
      <c r="V19" s="906">
        <v>500</v>
      </c>
    </row>
    <row r="20" spans="1:22" ht="60">
      <c r="A20" s="1230" t="s">
        <v>227</v>
      </c>
      <c r="B20" s="324" t="s">
        <v>228</v>
      </c>
      <c r="C20" s="336" t="s">
        <v>229</v>
      </c>
      <c r="D20" s="324">
        <v>1</v>
      </c>
      <c r="E20" s="325" t="s">
        <v>193</v>
      </c>
      <c r="F20" s="325"/>
      <c r="G20" s="326" t="s">
        <v>183</v>
      </c>
      <c r="H20" s="324"/>
      <c r="I20" s="324"/>
      <c r="J20" s="324"/>
      <c r="K20" s="324">
        <v>50</v>
      </c>
      <c r="L20" s="433" t="s">
        <v>230</v>
      </c>
      <c r="M20" s="439"/>
      <c r="N20" s="365" t="s">
        <v>231</v>
      </c>
      <c r="O20" s="366"/>
      <c r="P20" s="393">
        <v>300</v>
      </c>
      <c r="Q20" s="394">
        <v>510</v>
      </c>
      <c r="R20" s="395">
        <v>150</v>
      </c>
      <c r="S20" s="393">
        <f t="shared" si="1"/>
        <v>600</v>
      </c>
      <c r="T20" s="394">
        <f t="shared" si="1"/>
        <v>1020</v>
      </c>
      <c r="U20" s="890">
        <f t="shared" si="1"/>
        <v>300</v>
      </c>
      <c r="V20" s="904">
        <v>500</v>
      </c>
    </row>
    <row r="21" spans="1:22" ht="30">
      <c r="A21" s="1231"/>
      <c r="B21" s="340" t="s">
        <v>228</v>
      </c>
      <c r="C21" s="341" t="s">
        <v>232</v>
      </c>
      <c r="D21" s="340">
        <v>6</v>
      </c>
      <c r="E21" s="342" t="s">
        <v>233</v>
      </c>
      <c r="F21" s="342"/>
      <c r="G21" s="339"/>
      <c r="H21" s="340"/>
      <c r="I21" s="340"/>
      <c r="J21" s="340"/>
      <c r="K21" s="340" t="s">
        <v>183</v>
      </c>
      <c r="L21" s="434"/>
      <c r="M21" s="441"/>
      <c r="N21" s="367" t="s">
        <v>234</v>
      </c>
      <c r="O21" s="368"/>
      <c r="P21" s="411">
        <v>20</v>
      </c>
      <c r="Q21" s="412">
        <v>30</v>
      </c>
      <c r="R21" s="413">
        <v>10</v>
      </c>
      <c r="S21" s="411">
        <f t="shared" si="1"/>
        <v>40</v>
      </c>
      <c r="T21" s="412">
        <f t="shared" si="1"/>
        <v>60</v>
      </c>
      <c r="U21" s="896">
        <f t="shared" si="1"/>
        <v>20</v>
      </c>
      <c r="V21" s="907">
        <v>100</v>
      </c>
    </row>
    <row r="22" spans="1:22" ht="45" customHeight="1">
      <c r="A22" s="1231"/>
      <c r="B22" s="1209" t="s">
        <v>228</v>
      </c>
      <c r="C22" s="1233" t="s">
        <v>235</v>
      </c>
      <c r="D22" s="1209">
        <v>1</v>
      </c>
      <c r="E22" s="1209" t="s">
        <v>236</v>
      </c>
      <c r="F22" s="1235"/>
      <c r="G22" s="1237"/>
      <c r="H22" s="1209"/>
      <c r="I22" s="1209"/>
      <c r="J22" s="1209"/>
      <c r="K22" s="1209"/>
      <c r="L22" s="1211" t="s">
        <v>237</v>
      </c>
      <c r="M22" s="1213" t="s">
        <v>238</v>
      </c>
      <c r="N22" s="369" t="s">
        <v>234</v>
      </c>
      <c r="O22" s="1215" t="s">
        <v>239</v>
      </c>
      <c r="P22" s="1198">
        <v>210</v>
      </c>
      <c r="Q22" s="1200">
        <v>360</v>
      </c>
      <c r="R22" s="1207">
        <v>100</v>
      </c>
      <c r="S22" s="1198">
        <f t="shared" si="1"/>
        <v>420</v>
      </c>
      <c r="T22" s="1200">
        <f t="shared" si="1"/>
        <v>720</v>
      </c>
      <c r="U22" s="1202">
        <f t="shared" si="1"/>
        <v>200</v>
      </c>
      <c r="V22" s="1196">
        <v>500</v>
      </c>
    </row>
    <row r="23" spans="1:22" ht="30.75" thickBot="1">
      <c r="A23" s="1232"/>
      <c r="B23" s="1210"/>
      <c r="C23" s="1234"/>
      <c r="D23" s="1210"/>
      <c r="E23" s="1210"/>
      <c r="F23" s="1236"/>
      <c r="G23" s="1238"/>
      <c r="H23" s="1210"/>
      <c r="I23" s="1210"/>
      <c r="J23" s="1210"/>
      <c r="K23" s="1210"/>
      <c r="L23" s="1212"/>
      <c r="M23" s="1214"/>
      <c r="N23" s="370" t="s">
        <v>240</v>
      </c>
      <c r="O23" s="1216"/>
      <c r="P23" s="1199"/>
      <c r="Q23" s="1201"/>
      <c r="R23" s="1208"/>
      <c r="S23" s="1199"/>
      <c r="T23" s="1201"/>
      <c r="U23" s="1203"/>
      <c r="V23" s="1197"/>
    </row>
    <row r="24" spans="1:22" ht="105.75" thickBot="1">
      <c r="A24" s="371" t="s">
        <v>241</v>
      </c>
      <c r="B24" s="372">
        <v>7</v>
      </c>
      <c r="C24" s="373" t="s">
        <v>256</v>
      </c>
      <c r="D24" s="372">
        <v>1</v>
      </c>
      <c r="E24" s="372" t="s">
        <v>242</v>
      </c>
      <c r="F24" s="374"/>
      <c r="G24" s="375" t="s">
        <v>183</v>
      </c>
      <c r="H24" s="372"/>
      <c r="I24" s="372" t="s">
        <v>183</v>
      </c>
      <c r="J24" s="372"/>
      <c r="K24" s="372"/>
      <c r="L24" s="432" t="s">
        <v>243</v>
      </c>
      <c r="M24" s="376" t="s">
        <v>259</v>
      </c>
      <c r="N24" s="376" t="s">
        <v>244</v>
      </c>
      <c r="O24" s="377" t="s">
        <v>245</v>
      </c>
      <c r="P24" s="414">
        <v>300</v>
      </c>
      <c r="Q24" s="415">
        <v>510</v>
      </c>
      <c r="R24" s="416">
        <v>150</v>
      </c>
      <c r="S24" s="414">
        <f t="shared" si="1"/>
        <v>600</v>
      </c>
      <c r="T24" s="415">
        <f t="shared" si="1"/>
        <v>1020</v>
      </c>
      <c r="U24" s="897">
        <f t="shared" si="1"/>
        <v>300</v>
      </c>
      <c r="V24" s="908">
        <v>500</v>
      </c>
    </row>
    <row r="25" spans="1:22" ht="45.75" thickBot="1">
      <c r="A25" s="378" t="s">
        <v>246</v>
      </c>
      <c r="B25" s="379">
        <v>2</v>
      </c>
      <c r="C25" s="380" t="s">
        <v>247</v>
      </c>
      <c r="D25" s="379">
        <v>1</v>
      </c>
      <c r="E25" s="388" t="s">
        <v>195</v>
      </c>
      <c r="F25" s="381"/>
      <c r="G25" s="382">
        <v>4</v>
      </c>
      <c r="H25" s="379">
        <v>2</v>
      </c>
      <c r="I25" s="379" t="s">
        <v>183</v>
      </c>
      <c r="J25" s="379" t="s">
        <v>183</v>
      </c>
      <c r="K25" s="379" t="s">
        <v>183</v>
      </c>
      <c r="L25" s="435" t="s">
        <v>248</v>
      </c>
      <c r="M25" s="442" t="s">
        <v>249</v>
      </c>
      <c r="N25" s="383" t="s">
        <v>244</v>
      </c>
      <c r="O25" s="384" t="s">
        <v>250</v>
      </c>
      <c r="P25" s="417">
        <v>210</v>
      </c>
      <c r="Q25" s="418">
        <v>360</v>
      </c>
      <c r="R25" s="419">
        <v>100</v>
      </c>
      <c r="S25" s="417">
        <f t="shared" si="1"/>
        <v>420</v>
      </c>
      <c r="T25" s="418">
        <f t="shared" si="1"/>
        <v>720</v>
      </c>
      <c r="U25" s="898">
        <f t="shared" si="1"/>
        <v>200</v>
      </c>
      <c r="V25" s="909">
        <v>500</v>
      </c>
    </row>
    <row r="26" spans="1:22">
      <c r="P26" s="385"/>
      <c r="Q26" s="385"/>
      <c r="R26" s="385"/>
      <c r="S26" s="385"/>
      <c r="T26" s="385"/>
      <c r="U26" s="385"/>
    </row>
    <row r="27" spans="1:22">
      <c r="P27" s="385"/>
      <c r="Q27" s="385"/>
      <c r="R27" s="385"/>
      <c r="S27" s="385"/>
      <c r="T27" s="385"/>
      <c r="U27" s="385"/>
    </row>
  </sheetData>
  <mergeCells count="49">
    <mergeCell ref="A5:A7"/>
    <mergeCell ref="I22:I23"/>
    <mergeCell ref="A1:H1"/>
    <mergeCell ref="P3:U4"/>
    <mergeCell ref="G5:L5"/>
    <mergeCell ref="N5:N6"/>
    <mergeCell ref="O5:O6"/>
    <mergeCell ref="P5:R6"/>
    <mergeCell ref="S5:U6"/>
    <mergeCell ref="G6:G7"/>
    <mergeCell ref="H6:H7"/>
    <mergeCell ref="I6:I7"/>
    <mergeCell ref="J6:J7"/>
    <mergeCell ref="K6:K7"/>
    <mergeCell ref="L6:L7"/>
    <mergeCell ref="M5:M7"/>
    <mergeCell ref="A10:A11"/>
    <mergeCell ref="B10:B11"/>
    <mergeCell ref="C10:C11"/>
    <mergeCell ref="M10:M11"/>
    <mergeCell ref="J22:J23"/>
    <mergeCell ref="A15:A18"/>
    <mergeCell ref="B17:B18"/>
    <mergeCell ref="A20:A23"/>
    <mergeCell ref="B22:B23"/>
    <mergeCell ref="C22:C23"/>
    <mergeCell ref="D22:D23"/>
    <mergeCell ref="E22:E23"/>
    <mergeCell ref="F22:F23"/>
    <mergeCell ref="G22:G23"/>
    <mergeCell ref="B5:B7"/>
    <mergeCell ref="C5:C7"/>
    <mergeCell ref="D5:D7"/>
    <mergeCell ref="E5:E7"/>
    <mergeCell ref="R22:R23"/>
    <mergeCell ref="K22:K23"/>
    <mergeCell ref="L22:L23"/>
    <mergeCell ref="M22:M23"/>
    <mergeCell ref="O22:O23"/>
    <mergeCell ref="F5:F7"/>
    <mergeCell ref="Q22:Q23"/>
    <mergeCell ref="P22:P23"/>
    <mergeCell ref="H22:H23"/>
    <mergeCell ref="V5:V7"/>
    <mergeCell ref="V10:V11"/>
    <mergeCell ref="V22:V23"/>
    <mergeCell ref="S22:S23"/>
    <mergeCell ref="T22:T23"/>
    <mergeCell ref="U22:U23"/>
  </mergeCells>
  <pageMargins left="0.33" right="0.18" top="0.46" bottom="0.33" header="0.3" footer="0.3"/>
  <pageSetup paperSize="8"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7CE51-EA72-4ED9-A541-9CADED570147}">
  <sheetPr>
    <tabColor theme="5" tint="-0.249977111117893"/>
  </sheetPr>
  <dimension ref="A1:AJ55"/>
  <sheetViews>
    <sheetView topLeftCell="A30" zoomScaleNormal="100" workbookViewId="0">
      <selection activeCell="P50" sqref="P50"/>
    </sheetView>
  </sheetViews>
  <sheetFormatPr baseColWidth="10" defaultColWidth="11.42578125" defaultRowHeight="12.75"/>
  <cols>
    <col min="1" max="1" width="20" style="35" customWidth="1"/>
    <col min="2" max="4" width="11" style="35" customWidth="1"/>
    <col min="5" max="11" width="6.85546875" style="35" customWidth="1"/>
    <col min="12" max="12" width="7.7109375" style="35" customWidth="1"/>
    <col min="13" max="13" width="8.7109375" style="35" customWidth="1"/>
    <col min="14" max="14" width="6.85546875" style="35" customWidth="1"/>
    <col min="15" max="15" width="6.28515625" style="35" customWidth="1"/>
    <col min="16" max="33" width="6.85546875" style="35" customWidth="1"/>
    <col min="34" max="16384" width="11.42578125" style="35"/>
  </cols>
  <sheetData>
    <row r="1" spans="1:36" ht="15">
      <c r="A1" s="1171" t="s">
        <v>64</v>
      </c>
      <c r="B1" s="1171"/>
      <c r="C1" s="1171"/>
      <c r="D1" s="1171"/>
      <c r="E1" s="1171"/>
      <c r="F1" s="1171"/>
      <c r="G1" s="1171"/>
      <c r="L1" s="124"/>
      <c r="M1" s="125"/>
      <c r="N1" s="125"/>
      <c r="O1" s="125"/>
      <c r="P1" s="125"/>
      <c r="Q1" s="125"/>
      <c r="R1" s="123"/>
    </row>
    <row r="2" spans="1:36">
      <c r="A2" s="935"/>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row>
    <row r="3" spans="1:36" s="123" customFormat="1" ht="23.25">
      <c r="A3" s="182" t="s">
        <v>77</v>
      </c>
      <c r="B3" s="182"/>
      <c r="C3" s="182"/>
      <c r="D3" s="182"/>
      <c r="E3" s="182"/>
      <c r="F3" s="182"/>
      <c r="G3" s="182"/>
      <c r="H3" s="182"/>
      <c r="I3" s="182"/>
      <c r="J3" s="182"/>
      <c r="K3" s="182"/>
      <c r="L3" s="136"/>
      <c r="M3" s="136"/>
      <c r="N3" s="136"/>
      <c r="O3" s="136"/>
      <c r="P3" s="136"/>
      <c r="Q3" s="136"/>
      <c r="R3" s="136"/>
      <c r="S3" s="136"/>
      <c r="T3" s="136"/>
      <c r="U3" s="136"/>
      <c r="V3" s="136"/>
      <c r="W3" s="136"/>
      <c r="X3" s="136"/>
      <c r="Y3" s="136"/>
      <c r="Z3" s="136"/>
      <c r="AA3" s="136"/>
      <c r="AB3" s="136"/>
      <c r="AC3" s="136"/>
      <c r="AD3" s="136"/>
      <c r="AE3" s="136"/>
      <c r="AF3" s="136"/>
      <c r="AG3" s="136"/>
    </row>
    <row r="4" spans="1:36" s="123" customFormat="1" ht="44.25" customHeight="1">
      <c r="A4" s="1268" t="s">
        <v>78</v>
      </c>
      <c r="B4" s="1268"/>
      <c r="C4" s="1268"/>
      <c r="D4" s="1268"/>
      <c r="E4" s="1268"/>
      <c r="F4" s="1268"/>
      <c r="G4" s="1268"/>
      <c r="H4" s="1268"/>
      <c r="I4" s="1268"/>
      <c r="J4" s="1268"/>
      <c r="K4" s="1268"/>
      <c r="L4" s="932"/>
      <c r="M4" s="137"/>
      <c r="N4" s="137"/>
      <c r="O4" s="137"/>
      <c r="P4" s="137"/>
      <c r="Q4" s="137"/>
      <c r="R4" s="137"/>
      <c r="S4" s="137"/>
      <c r="T4" s="137"/>
      <c r="U4" s="137"/>
      <c r="V4" s="137"/>
      <c r="W4" s="137"/>
      <c r="X4" s="137"/>
      <c r="Y4" s="137"/>
      <c r="Z4" s="137"/>
      <c r="AA4" s="137"/>
      <c r="AB4" s="137"/>
      <c r="AC4" s="137"/>
      <c r="AD4" s="137"/>
      <c r="AE4" s="137"/>
      <c r="AF4" s="137"/>
      <c r="AG4" s="137"/>
    </row>
    <row r="5" spans="1:36" s="123" customFormat="1" hidden="1">
      <c r="A5" s="124" t="s">
        <v>51</v>
      </c>
    </row>
    <row r="6" spans="1:36" s="123" customFormat="1" hidden="1">
      <c r="A6" s="124"/>
    </row>
    <row r="7" spans="1:36" s="123" customFormat="1" ht="5.25" hidden="1" customHeight="1" thickBot="1">
      <c r="A7" s="138" t="s">
        <v>41</v>
      </c>
      <c r="B7" s="139">
        <v>1</v>
      </c>
      <c r="C7" s="140">
        <v>2</v>
      </c>
      <c r="D7" s="140">
        <v>3</v>
      </c>
      <c r="E7" s="140">
        <v>4</v>
      </c>
      <c r="F7" s="140">
        <v>5</v>
      </c>
      <c r="G7" s="140">
        <v>6</v>
      </c>
      <c r="H7" s="140">
        <v>7</v>
      </c>
      <c r="I7" s="140">
        <v>8</v>
      </c>
      <c r="J7" s="140"/>
      <c r="K7" s="140"/>
      <c r="L7" s="140">
        <v>9</v>
      </c>
      <c r="M7" s="140">
        <v>10</v>
      </c>
      <c r="N7" s="140">
        <v>11</v>
      </c>
      <c r="O7" s="140">
        <v>12</v>
      </c>
      <c r="P7" s="140">
        <v>13</v>
      </c>
      <c r="Q7" s="140">
        <v>14</v>
      </c>
      <c r="R7" s="140">
        <v>15</v>
      </c>
      <c r="S7" s="140">
        <v>16</v>
      </c>
      <c r="T7" s="140">
        <v>17</v>
      </c>
      <c r="U7" s="140">
        <v>18</v>
      </c>
      <c r="V7" s="140">
        <v>19</v>
      </c>
      <c r="W7" s="140">
        <v>20</v>
      </c>
      <c r="X7" s="140">
        <v>21</v>
      </c>
      <c r="Y7" s="140">
        <v>22</v>
      </c>
      <c r="Z7" s="140">
        <v>23</v>
      </c>
      <c r="AA7" s="140">
        <v>24</v>
      </c>
      <c r="AB7" s="140">
        <v>25</v>
      </c>
      <c r="AC7" s="140">
        <v>26</v>
      </c>
      <c r="AD7" s="140">
        <v>27</v>
      </c>
      <c r="AE7" s="140">
        <v>28</v>
      </c>
      <c r="AF7" s="140">
        <v>29</v>
      </c>
      <c r="AG7" s="141">
        <v>30</v>
      </c>
    </row>
    <row r="8" spans="1:36" s="123" customFormat="1" hidden="1">
      <c r="A8" s="142"/>
      <c r="B8" s="143"/>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6" s="123" customFormat="1" hidden="1">
      <c r="A9" s="142" t="s">
        <v>52</v>
      </c>
      <c r="B9" s="146" t="e">
        <f>#REF!+18.182</f>
        <v>#REF!</v>
      </c>
      <c r="C9" s="147" t="e">
        <f>#REF!+18.182</f>
        <v>#REF!</v>
      </c>
      <c r="D9" s="147" t="e">
        <f>#REF!+18.182</f>
        <v>#REF!</v>
      </c>
      <c r="E9" s="147" t="e">
        <f>#REF!+18.182</f>
        <v>#REF!</v>
      </c>
      <c r="F9" s="147" t="e">
        <f>#REF!+18.182</f>
        <v>#REF!</v>
      </c>
      <c r="G9" s="147" t="e">
        <f>#REF!+18.182</f>
        <v>#REF!</v>
      </c>
      <c r="H9" s="147" t="e">
        <f>#REF!+18.182</f>
        <v>#REF!</v>
      </c>
      <c r="I9" s="147" t="e">
        <f>#REF!+18.182</f>
        <v>#REF!</v>
      </c>
      <c r="J9" s="147"/>
      <c r="K9" s="147"/>
      <c r="L9" s="147" t="e">
        <f>#REF!+18.182</f>
        <v>#REF!</v>
      </c>
      <c r="M9" s="147" t="e">
        <f>#REF!+18.182</f>
        <v>#REF!</v>
      </c>
      <c r="N9" s="147" t="e">
        <f>#REF!+18.182</f>
        <v>#REF!</v>
      </c>
      <c r="O9" s="147" t="e">
        <f>#REF!+18.182</f>
        <v>#REF!</v>
      </c>
      <c r="P9" s="147" t="e">
        <f>#REF!+18.182</f>
        <v>#REF!</v>
      </c>
      <c r="Q9" s="147" t="e">
        <f>#REF!+18.182</f>
        <v>#REF!</v>
      </c>
      <c r="R9" s="147" t="e">
        <f>#REF!+18.182</f>
        <v>#REF!</v>
      </c>
      <c r="S9" s="147" t="e">
        <f>#REF!+18.182</f>
        <v>#REF!</v>
      </c>
      <c r="T9" s="147" t="e">
        <f>#REF!+18.182</f>
        <v>#REF!</v>
      </c>
      <c r="U9" s="147" t="e">
        <f>#REF!+18.182</f>
        <v>#REF!</v>
      </c>
      <c r="V9" s="147" t="e">
        <f>#REF!+18.182</f>
        <v>#REF!</v>
      </c>
      <c r="W9" s="147" t="e">
        <f>#REF!+18.182</f>
        <v>#REF!</v>
      </c>
      <c r="X9" s="147" t="e">
        <f>#REF!+18.182</f>
        <v>#REF!</v>
      </c>
      <c r="Y9" s="148" t="e">
        <f>#REF!+18.182</f>
        <v>#REF!</v>
      </c>
      <c r="Z9" s="148" t="e">
        <f>#REF!+18.182</f>
        <v>#REF!</v>
      </c>
      <c r="AA9" s="148" t="e">
        <f>#REF!+18.182</f>
        <v>#REF!</v>
      </c>
      <c r="AB9" s="148" t="e">
        <f>#REF!+18.182</f>
        <v>#REF!</v>
      </c>
      <c r="AC9" s="148" t="e">
        <f>#REF!+18.182</f>
        <v>#REF!</v>
      </c>
      <c r="AD9" s="148" t="e">
        <f>#REF!+18.182</f>
        <v>#REF!</v>
      </c>
      <c r="AE9" s="148" t="e">
        <f>#REF!+18.182</f>
        <v>#REF!</v>
      </c>
      <c r="AF9" s="148" t="e">
        <f>#REF!+18.182</f>
        <v>#REF!</v>
      </c>
      <c r="AG9" s="149" t="e">
        <f>#REF!+18.182</f>
        <v>#REF!</v>
      </c>
    </row>
    <row r="10" spans="1:36" s="123" customFormat="1" ht="12.75" hidden="1" customHeight="1">
      <c r="A10" s="142" t="s">
        <v>53</v>
      </c>
      <c r="B10" s="150" t="e">
        <f>#REF!+18.182</f>
        <v>#REF!</v>
      </c>
      <c r="C10" s="147" t="e">
        <f>#REF!+18.182</f>
        <v>#REF!</v>
      </c>
      <c r="D10" s="147" t="e">
        <f>#REF!+18.182</f>
        <v>#REF!</v>
      </c>
      <c r="E10" s="147" t="e">
        <f>#REF!+18.182</f>
        <v>#REF!</v>
      </c>
      <c r="F10" s="147" t="e">
        <f>#REF!+18.182</f>
        <v>#REF!</v>
      </c>
      <c r="G10" s="147" t="e">
        <f>#REF!+18.182</f>
        <v>#REF!</v>
      </c>
      <c r="H10" s="147" t="e">
        <f>#REF!+18.182</f>
        <v>#REF!</v>
      </c>
      <c r="I10" s="147" t="e">
        <f>#REF!+18.182</f>
        <v>#REF!</v>
      </c>
      <c r="J10" s="147"/>
      <c r="K10" s="147"/>
      <c r="L10" s="147" t="e">
        <f>#REF!+18.182</f>
        <v>#REF!</v>
      </c>
      <c r="M10" s="147" t="e">
        <f>#REF!+18.182</f>
        <v>#REF!</v>
      </c>
      <c r="N10" s="147" t="e">
        <f>#REF!+18.182</f>
        <v>#REF!</v>
      </c>
      <c r="O10" s="147" t="e">
        <f>#REF!+18.182</f>
        <v>#REF!</v>
      </c>
      <c r="P10" s="147" t="e">
        <f>#REF!+18.182</f>
        <v>#REF!</v>
      </c>
      <c r="Q10" s="147" t="e">
        <f>#REF!+18.182</f>
        <v>#REF!</v>
      </c>
      <c r="R10" s="148" t="e">
        <f>#REF!+18.182</f>
        <v>#REF!</v>
      </c>
      <c r="S10" s="148" t="e">
        <f>#REF!+18.182</f>
        <v>#REF!</v>
      </c>
      <c r="T10" s="148" t="e">
        <f>#REF!+18.182</f>
        <v>#REF!</v>
      </c>
      <c r="U10" s="148" t="e">
        <f>#REF!+18.182</f>
        <v>#REF!</v>
      </c>
      <c r="V10" s="148" t="e">
        <f>#REF!+18.182</f>
        <v>#REF!</v>
      </c>
      <c r="W10" s="148" t="e">
        <f>#REF!+18.182</f>
        <v>#REF!</v>
      </c>
      <c r="X10" s="148" t="e">
        <f>#REF!+18.182</f>
        <v>#REF!</v>
      </c>
      <c r="Y10" s="148" t="e">
        <f>#REF!+18.182</f>
        <v>#REF!</v>
      </c>
      <c r="Z10" s="148" t="e">
        <f>#REF!+18.182</f>
        <v>#REF!</v>
      </c>
      <c r="AA10" s="148" t="e">
        <f>#REF!+18.182</f>
        <v>#REF!</v>
      </c>
      <c r="AB10" s="148" t="e">
        <f>#REF!+18.182</f>
        <v>#REF!</v>
      </c>
      <c r="AC10" s="148" t="e">
        <f>#REF!+18.182</f>
        <v>#REF!</v>
      </c>
      <c r="AD10" s="148" t="e">
        <f>#REF!+18.182</f>
        <v>#REF!</v>
      </c>
      <c r="AE10" s="148" t="e">
        <f>#REF!+18.182</f>
        <v>#REF!</v>
      </c>
      <c r="AF10" s="148" t="e">
        <f>#REF!+18.182</f>
        <v>#REF!</v>
      </c>
      <c r="AG10" s="149" t="e">
        <f>#REF!+18.182</f>
        <v>#REF!</v>
      </c>
      <c r="AH10" s="151"/>
      <c r="AI10" s="151"/>
      <c r="AJ10" s="151"/>
    </row>
    <row r="11" spans="1:36" s="123" customFormat="1" hidden="1">
      <c r="A11" s="142" t="s">
        <v>54</v>
      </c>
      <c r="B11" s="150" t="e">
        <f>#REF!+18.182</f>
        <v>#REF!</v>
      </c>
      <c r="C11" s="147" t="e">
        <f>#REF!+18.182</f>
        <v>#REF!</v>
      </c>
      <c r="D11" s="147" t="e">
        <f>#REF!+18.182</f>
        <v>#REF!</v>
      </c>
      <c r="E11" s="147" t="e">
        <f>#REF!+18.182</f>
        <v>#REF!</v>
      </c>
      <c r="F11" s="147" t="e">
        <f>#REF!+18.182</f>
        <v>#REF!</v>
      </c>
      <c r="G11" s="147" t="e">
        <f>#REF!+18.182</f>
        <v>#REF!</v>
      </c>
      <c r="H11" s="147" t="e">
        <f>#REF!+18.182</f>
        <v>#REF!</v>
      </c>
      <c r="I11" s="147" t="e">
        <f>#REF!+18.182</f>
        <v>#REF!</v>
      </c>
      <c r="J11" s="147"/>
      <c r="K11" s="147"/>
      <c r="L11" s="147" t="e">
        <f>#REF!+18.182</f>
        <v>#REF!</v>
      </c>
      <c r="M11" s="147" t="e">
        <f>#REF!+18.182</f>
        <v>#REF!</v>
      </c>
      <c r="N11" s="147" t="e">
        <f>#REF!+18.182</f>
        <v>#REF!</v>
      </c>
      <c r="O11" s="147" t="e">
        <f>#REF!+18.182</f>
        <v>#REF!</v>
      </c>
      <c r="P11" s="147" t="e">
        <f>#REF!+18.182</f>
        <v>#REF!</v>
      </c>
      <c r="Q11" s="147" t="e">
        <f>#REF!+18.182</f>
        <v>#REF!</v>
      </c>
      <c r="R11" s="148" t="e">
        <f>#REF!+18.182</f>
        <v>#REF!</v>
      </c>
      <c r="S11" s="148" t="e">
        <f>#REF!+18.182</f>
        <v>#REF!</v>
      </c>
      <c r="T11" s="148" t="e">
        <f>#REF!+18.182</f>
        <v>#REF!</v>
      </c>
      <c r="U11" s="148" t="e">
        <f>#REF!+18.182</f>
        <v>#REF!</v>
      </c>
      <c r="V11" s="148" t="e">
        <f>#REF!+18.182</f>
        <v>#REF!</v>
      </c>
      <c r="W11" s="148" t="e">
        <f>#REF!+18.182</f>
        <v>#REF!</v>
      </c>
      <c r="X11" s="148" t="e">
        <f>#REF!+18.182</f>
        <v>#REF!</v>
      </c>
      <c r="Y11" s="148" t="e">
        <f>#REF!+18.182</f>
        <v>#REF!</v>
      </c>
      <c r="Z11" s="148" t="e">
        <f>#REF!+18.182</f>
        <v>#REF!</v>
      </c>
      <c r="AA11" s="148" t="e">
        <f>#REF!+18.182</f>
        <v>#REF!</v>
      </c>
      <c r="AB11" s="148" t="e">
        <f>#REF!+18.182</f>
        <v>#REF!</v>
      </c>
      <c r="AC11" s="148" t="e">
        <f>#REF!+18.182</f>
        <v>#REF!</v>
      </c>
      <c r="AD11" s="148" t="e">
        <f>#REF!+18.182</f>
        <v>#REF!</v>
      </c>
      <c r="AE11" s="148" t="e">
        <f>#REF!+18.182</f>
        <v>#REF!</v>
      </c>
      <c r="AF11" s="148" t="e">
        <f>#REF!+18.182</f>
        <v>#REF!</v>
      </c>
      <c r="AG11" s="149" t="e">
        <f>#REF!+18.182</f>
        <v>#REF!</v>
      </c>
      <c r="AH11" s="151"/>
      <c r="AI11" s="151"/>
      <c r="AJ11" s="151"/>
    </row>
    <row r="12" spans="1:36" s="123" customFormat="1" hidden="1">
      <c r="A12" s="142" t="s">
        <v>55</v>
      </c>
      <c r="B12" s="150" t="e">
        <f>#REF!+27.273</f>
        <v>#REF!</v>
      </c>
      <c r="C12" s="147" t="e">
        <f>#REF!+27.273</f>
        <v>#REF!</v>
      </c>
      <c r="D12" s="147" t="e">
        <f>#REF!+27.273</f>
        <v>#REF!</v>
      </c>
      <c r="E12" s="147" t="e">
        <f>#REF!+27.273</f>
        <v>#REF!</v>
      </c>
      <c r="F12" s="147" t="e">
        <f>#REF!+27.273</f>
        <v>#REF!</v>
      </c>
      <c r="G12" s="147" t="e">
        <f>#REF!+27.273</f>
        <v>#REF!</v>
      </c>
      <c r="H12" s="147" t="e">
        <f>#REF!+27.273</f>
        <v>#REF!</v>
      </c>
      <c r="I12" s="147" t="e">
        <f>#REF!+27.273</f>
        <v>#REF!</v>
      </c>
      <c r="J12" s="147"/>
      <c r="K12" s="147"/>
      <c r="L12" s="147" t="e">
        <f>#REF!+27.273</f>
        <v>#REF!</v>
      </c>
      <c r="M12" s="147" t="e">
        <f>#REF!+27.273</f>
        <v>#REF!</v>
      </c>
      <c r="N12" s="147" t="e">
        <f>#REF!+27.273</f>
        <v>#REF!</v>
      </c>
      <c r="O12" s="147" t="e">
        <f>#REF!+27.273</f>
        <v>#REF!</v>
      </c>
      <c r="P12" s="147" t="e">
        <f>#REF!+27.273</f>
        <v>#REF!</v>
      </c>
      <c r="Q12" s="147" t="e">
        <f>#REF!+27.273</f>
        <v>#REF!</v>
      </c>
      <c r="R12" s="148" t="e">
        <f>#REF!+27.273</f>
        <v>#REF!</v>
      </c>
      <c r="S12" s="148" t="e">
        <f>#REF!+27.273</f>
        <v>#REF!</v>
      </c>
      <c r="T12" s="148" t="e">
        <f>#REF!+27.273</f>
        <v>#REF!</v>
      </c>
      <c r="U12" s="148" t="e">
        <f>#REF!+27.273</f>
        <v>#REF!</v>
      </c>
      <c r="V12" s="148" t="e">
        <f>#REF!+27.273</f>
        <v>#REF!</v>
      </c>
      <c r="W12" s="148" t="e">
        <f>#REF!+27.273</f>
        <v>#REF!</v>
      </c>
      <c r="X12" s="148" t="e">
        <f>#REF!+27.273</f>
        <v>#REF!</v>
      </c>
      <c r="Y12" s="148" t="e">
        <f>#REF!+27.273</f>
        <v>#REF!</v>
      </c>
      <c r="Z12" s="148" t="e">
        <f>#REF!+27.273</f>
        <v>#REF!</v>
      </c>
      <c r="AA12" s="148" t="e">
        <f>#REF!+27.273</f>
        <v>#REF!</v>
      </c>
      <c r="AB12" s="148" t="e">
        <f>#REF!+27.273</f>
        <v>#REF!</v>
      </c>
      <c r="AC12" s="148" t="e">
        <f>#REF!+27.273</f>
        <v>#REF!</v>
      </c>
      <c r="AD12" s="148" t="e">
        <f>#REF!+27.273</f>
        <v>#REF!</v>
      </c>
      <c r="AE12" s="148" t="e">
        <f>#REF!+27.273</f>
        <v>#REF!</v>
      </c>
      <c r="AF12" s="148" t="e">
        <f>#REF!+27.273</f>
        <v>#REF!</v>
      </c>
      <c r="AG12" s="149" t="e">
        <f>#REF!+27.273</f>
        <v>#REF!</v>
      </c>
      <c r="AH12" s="151"/>
      <c r="AI12" s="151"/>
      <c r="AJ12" s="151"/>
    </row>
    <row r="13" spans="1:36" s="123" customFormat="1" hidden="1">
      <c r="A13" s="142" t="s">
        <v>56</v>
      </c>
      <c r="B13" s="150" t="e">
        <f>#REF!+27.273</f>
        <v>#REF!</v>
      </c>
      <c r="C13" s="147" t="e">
        <f>#REF!+27.273</f>
        <v>#REF!</v>
      </c>
      <c r="D13" s="147" t="e">
        <f>#REF!+27.273</f>
        <v>#REF!</v>
      </c>
      <c r="E13" s="147" t="e">
        <f>#REF!+27.273</f>
        <v>#REF!</v>
      </c>
      <c r="F13" s="147" t="e">
        <f>#REF!+27.273</f>
        <v>#REF!</v>
      </c>
      <c r="G13" s="147" t="e">
        <f>#REF!+27.273</f>
        <v>#REF!</v>
      </c>
      <c r="H13" s="147" t="e">
        <f>#REF!+27.273</f>
        <v>#REF!</v>
      </c>
      <c r="I13" s="147" t="e">
        <f>#REF!+27.273</f>
        <v>#REF!</v>
      </c>
      <c r="J13" s="147"/>
      <c r="K13" s="147"/>
      <c r="L13" s="147" t="e">
        <f>#REF!+27.273</f>
        <v>#REF!</v>
      </c>
      <c r="M13" s="147" t="e">
        <f>#REF!+27.273</f>
        <v>#REF!</v>
      </c>
      <c r="N13" s="147" t="e">
        <f>#REF!+27.273</f>
        <v>#REF!</v>
      </c>
      <c r="O13" s="147" t="e">
        <f>#REF!+27.273</f>
        <v>#REF!</v>
      </c>
      <c r="P13" s="147" t="e">
        <f>#REF!+27.273</f>
        <v>#REF!</v>
      </c>
      <c r="Q13" s="147" t="e">
        <f>#REF!+27.273</f>
        <v>#REF!</v>
      </c>
      <c r="R13" s="148" t="e">
        <f>#REF!+27.273</f>
        <v>#REF!</v>
      </c>
      <c r="S13" s="148" t="e">
        <f>#REF!+27.273</f>
        <v>#REF!</v>
      </c>
      <c r="T13" s="148" t="e">
        <f>#REF!+27.273</f>
        <v>#REF!</v>
      </c>
      <c r="U13" s="148" t="e">
        <f>#REF!+27.273</f>
        <v>#REF!</v>
      </c>
      <c r="V13" s="148" t="e">
        <f>#REF!+27.273</f>
        <v>#REF!</v>
      </c>
      <c r="W13" s="148" t="e">
        <f>#REF!+27.273</f>
        <v>#REF!</v>
      </c>
      <c r="X13" s="148" t="e">
        <f>#REF!+27.273</f>
        <v>#REF!</v>
      </c>
      <c r="Y13" s="148" t="e">
        <f>#REF!+27.273</f>
        <v>#REF!</v>
      </c>
      <c r="Z13" s="148" t="e">
        <f>#REF!+27.273</f>
        <v>#REF!</v>
      </c>
      <c r="AA13" s="148" t="e">
        <f>#REF!+27.273</f>
        <v>#REF!</v>
      </c>
      <c r="AB13" s="148" t="e">
        <f>#REF!+27.273</f>
        <v>#REF!</v>
      </c>
      <c r="AC13" s="148" t="e">
        <f>#REF!+27.273</f>
        <v>#REF!</v>
      </c>
      <c r="AD13" s="148" t="e">
        <f>#REF!+27.273</f>
        <v>#REF!</v>
      </c>
      <c r="AE13" s="148" t="e">
        <f>#REF!+27.273</f>
        <v>#REF!</v>
      </c>
      <c r="AF13" s="148" t="e">
        <f>#REF!+27.273</f>
        <v>#REF!</v>
      </c>
      <c r="AG13" s="149" t="e">
        <f>#REF!+27.273</f>
        <v>#REF!</v>
      </c>
      <c r="AH13" s="151"/>
      <c r="AI13" s="151"/>
      <c r="AJ13" s="151"/>
    </row>
    <row r="14" spans="1:36" s="123" customFormat="1" ht="13.5" hidden="1" thickBot="1">
      <c r="A14" s="152"/>
      <c r="B14" s="153"/>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5"/>
      <c r="AH14" s="151"/>
      <c r="AI14" s="151"/>
      <c r="AJ14" s="151"/>
    </row>
    <row r="15" spans="1:36" s="123" customFormat="1" ht="6.75" hidden="1" customHeight="1" thickBot="1">
      <c r="AH15" s="151"/>
      <c r="AI15" s="151"/>
      <c r="AJ15" s="151"/>
    </row>
    <row r="16" spans="1:36" s="123" customFormat="1" hidden="1">
      <c r="AH16" s="151"/>
      <c r="AI16" s="151"/>
      <c r="AJ16" s="151"/>
    </row>
    <row r="17" spans="1:36" s="123" customFormat="1" hidden="1">
      <c r="A17" s="124" t="s">
        <v>57</v>
      </c>
      <c r="AH17" s="151"/>
      <c r="AI17" s="151"/>
      <c r="AJ17" s="151"/>
    </row>
    <row r="18" spans="1:36" s="123" customFormat="1" hidden="1">
      <c r="A18" s="124"/>
      <c r="AH18" s="151"/>
      <c r="AI18" s="151"/>
      <c r="AJ18" s="151"/>
    </row>
    <row r="19" spans="1:36" s="123" customFormat="1" ht="5.25" hidden="1" customHeight="1" thickBot="1">
      <c r="A19" s="138" t="s">
        <v>41</v>
      </c>
      <c r="B19" s="139">
        <v>1</v>
      </c>
      <c r="C19" s="140">
        <v>2</v>
      </c>
      <c r="D19" s="140">
        <v>3</v>
      </c>
      <c r="E19" s="140">
        <v>4</v>
      </c>
      <c r="F19" s="140">
        <v>5</v>
      </c>
      <c r="G19" s="140">
        <v>6</v>
      </c>
      <c r="H19" s="140">
        <v>7</v>
      </c>
      <c r="I19" s="140">
        <v>8</v>
      </c>
      <c r="J19" s="140"/>
      <c r="K19" s="140"/>
      <c r="L19" s="140">
        <v>9</v>
      </c>
      <c r="M19" s="140">
        <v>10</v>
      </c>
      <c r="N19" s="140">
        <v>11</v>
      </c>
      <c r="O19" s="140">
        <v>12</v>
      </c>
      <c r="P19" s="140">
        <v>13</v>
      </c>
      <c r="Q19" s="140">
        <v>14</v>
      </c>
      <c r="R19" s="140">
        <v>15</v>
      </c>
      <c r="S19" s="140">
        <v>16</v>
      </c>
      <c r="T19" s="140">
        <v>17</v>
      </c>
      <c r="U19" s="140">
        <v>18</v>
      </c>
      <c r="V19" s="140">
        <v>19</v>
      </c>
      <c r="W19" s="140">
        <v>20</v>
      </c>
      <c r="X19" s="140">
        <v>21</v>
      </c>
      <c r="Y19" s="140">
        <v>22</v>
      </c>
      <c r="Z19" s="140">
        <v>23</v>
      </c>
      <c r="AA19" s="140">
        <v>24</v>
      </c>
      <c r="AB19" s="140">
        <v>25</v>
      </c>
      <c r="AC19" s="140">
        <v>26</v>
      </c>
      <c r="AD19" s="140">
        <v>27</v>
      </c>
      <c r="AE19" s="140">
        <v>28</v>
      </c>
      <c r="AF19" s="140">
        <v>29</v>
      </c>
      <c r="AG19" s="141">
        <v>30</v>
      </c>
      <c r="AH19" s="151"/>
      <c r="AI19" s="151"/>
      <c r="AJ19" s="151"/>
    </row>
    <row r="20" spans="1:36" s="123" customFormat="1" hidden="1">
      <c r="A20" s="142"/>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5"/>
    </row>
    <row r="21" spans="1:36" s="123" customFormat="1" ht="6.75" hidden="1" customHeight="1">
      <c r="A21" s="142" t="s">
        <v>52</v>
      </c>
      <c r="B21" s="146" t="e">
        <f>B9*1.1</f>
        <v>#REF!</v>
      </c>
      <c r="C21" s="147" t="e">
        <f t="shared" ref="C21:AG21" si="0">C9*1.1</f>
        <v>#REF!</v>
      </c>
      <c r="D21" s="147" t="e">
        <f t="shared" si="0"/>
        <v>#REF!</v>
      </c>
      <c r="E21" s="147" t="e">
        <f t="shared" si="0"/>
        <v>#REF!</v>
      </c>
      <c r="F21" s="147" t="e">
        <f t="shared" si="0"/>
        <v>#REF!</v>
      </c>
      <c r="G21" s="147" t="e">
        <f t="shared" si="0"/>
        <v>#REF!</v>
      </c>
      <c r="H21" s="147" t="e">
        <f t="shared" si="0"/>
        <v>#REF!</v>
      </c>
      <c r="I21" s="147" t="e">
        <f t="shared" si="0"/>
        <v>#REF!</v>
      </c>
      <c r="J21" s="147"/>
      <c r="K21" s="147"/>
      <c r="L21" s="147" t="e">
        <f t="shared" si="0"/>
        <v>#REF!</v>
      </c>
      <c r="M21" s="147" t="e">
        <f t="shared" si="0"/>
        <v>#REF!</v>
      </c>
      <c r="N21" s="147" t="e">
        <f t="shared" si="0"/>
        <v>#REF!</v>
      </c>
      <c r="O21" s="147" t="e">
        <f t="shared" si="0"/>
        <v>#REF!</v>
      </c>
      <c r="P21" s="147" t="e">
        <f t="shared" si="0"/>
        <v>#REF!</v>
      </c>
      <c r="Q21" s="147" t="e">
        <f t="shared" si="0"/>
        <v>#REF!</v>
      </c>
      <c r="R21" s="147" t="e">
        <f t="shared" si="0"/>
        <v>#REF!</v>
      </c>
      <c r="S21" s="147" t="e">
        <f t="shared" si="0"/>
        <v>#REF!</v>
      </c>
      <c r="T21" s="147" t="e">
        <f t="shared" si="0"/>
        <v>#REF!</v>
      </c>
      <c r="U21" s="147" t="e">
        <f t="shared" si="0"/>
        <v>#REF!</v>
      </c>
      <c r="V21" s="147" t="e">
        <f t="shared" si="0"/>
        <v>#REF!</v>
      </c>
      <c r="W21" s="147" t="e">
        <f t="shared" si="0"/>
        <v>#REF!</v>
      </c>
      <c r="X21" s="147" t="e">
        <f t="shared" si="0"/>
        <v>#REF!</v>
      </c>
      <c r="Y21" s="148" t="e">
        <f t="shared" si="0"/>
        <v>#REF!</v>
      </c>
      <c r="Z21" s="148" t="e">
        <f t="shared" si="0"/>
        <v>#REF!</v>
      </c>
      <c r="AA21" s="148" t="e">
        <f t="shared" si="0"/>
        <v>#REF!</v>
      </c>
      <c r="AB21" s="148" t="e">
        <f t="shared" si="0"/>
        <v>#REF!</v>
      </c>
      <c r="AC21" s="148" t="e">
        <f t="shared" si="0"/>
        <v>#REF!</v>
      </c>
      <c r="AD21" s="148" t="e">
        <f t="shared" si="0"/>
        <v>#REF!</v>
      </c>
      <c r="AE21" s="148" t="e">
        <f t="shared" si="0"/>
        <v>#REF!</v>
      </c>
      <c r="AF21" s="148" t="e">
        <f t="shared" si="0"/>
        <v>#REF!</v>
      </c>
      <c r="AG21" s="149" t="e">
        <f t="shared" si="0"/>
        <v>#REF!</v>
      </c>
    </row>
    <row r="22" spans="1:36" s="123" customFormat="1" hidden="1">
      <c r="A22" s="142" t="s">
        <v>53</v>
      </c>
      <c r="B22" s="150" t="e">
        <f t="shared" ref="B22:AG25" si="1">B10*1.1</f>
        <v>#REF!</v>
      </c>
      <c r="C22" s="147" t="e">
        <f t="shared" si="1"/>
        <v>#REF!</v>
      </c>
      <c r="D22" s="147" t="e">
        <f t="shared" si="1"/>
        <v>#REF!</v>
      </c>
      <c r="E22" s="147" t="e">
        <f t="shared" si="1"/>
        <v>#REF!</v>
      </c>
      <c r="F22" s="147" t="e">
        <f t="shared" si="1"/>
        <v>#REF!</v>
      </c>
      <c r="G22" s="147" t="e">
        <f t="shared" si="1"/>
        <v>#REF!</v>
      </c>
      <c r="H22" s="147" t="e">
        <f t="shared" si="1"/>
        <v>#REF!</v>
      </c>
      <c r="I22" s="147" t="e">
        <f t="shared" si="1"/>
        <v>#REF!</v>
      </c>
      <c r="J22" s="147"/>
      <c r="K22" s="147"/>
      <c r="L22" s="147" t="e">
        <f t="shared" si="1"/>
        <v>#REF!</v>
      </c>
      <c r="M22" s="147" t="e">
        <f t="shared" si="1"/>
        <v>#REF!</v>
      </c>
      <c r="N22" s="147" t="e">
        <f t="shared" si="1"/>
        <v>#REF!</v>
      </c>
      <c r="O22" s="147" t="e">
        <f t="shared" si="1"/>
        <v>#REF!</v>
      </c>
      <c r="P22" s="147" t="e">
        <f t="shared" si="1"/>
        <v>#REF!</v>
      </c>
      <c r="Q22" s="147" t="e">
        <f t="shared" si="1"/>
        <v>#REF!</v>
      </c>
      <c r="R22" s="148" t="e">
        <f t="shared" si="1"/>
        <v>#REF!</v>
      </c>
      <c r="S22" s="148" t="e">
        <f t="shared" si="1"/>
        <v>#REF!</v>
      </c>
      <c r="T22" s="148" t="e">
        <f t="shared" si="1"/>
        <v>#REF!</v>
      </c>
      <c r="U22" s="148" t="e">
        <f t="shared" si="1"/>
        <v>#REF!</v>
      </c>
      <c r="V22" s="148" t="e">
        <f t="shared" si="1"/>
        <v>#REF!</v>
      </c>
      <c r="W22" s="148" t="e">
        <f t="shared" si="1"/>
        <v>#REF!</v>
      </c>
      <c r="X22" s="148" t="e">
        <f t="shared" si="1"/>
        <v>#REF!</v>
      </c>
      <c r="Y22" s="148" t="e">
        <f t="shared" si="1"/>
        <v>#REF!</v>
      </c>
      <c r="Z22" s="148" t="e">
        <f t="shared" si="1"/>
        <v>#REF!</v>
      </c>
      <c r="AA22" s="148" t="e">
        <f t="shared" si="1"/>
        <v>#REF!</v>
      </c>
      <c r="AB22" s="148" t="e">
        <f t="shared" si="1"/>
        <v>#REF!</v>
      </c>
      <c r="AC22" s="148" t="e">
        <f t="shared" si="1"/>
        <v>#REF!</v>
      </c>
      <c r="AD22" s="148" t="e">
        <f t="shared" si="1"/>
        <v>#REF!</v>
      </c>
      <c r="AE22" s="148" t="e">
        <f t="shared" si="1"/>
        <v>#REF!</v>
      </c>
      <c r="AF22" s="148" t="e">
        <f t="shared" si="1"/>
        <v>#REF!</v>
      </c>
      <c r="AG22" s="149" t="e">
        <f t="shared" si="1"/>
        <v>#REF!</v>
      </c>
    </row>
    <row r="23" spans="1:36" s="123" customFormat="1" hidden="1">
      <c r="A23" s="142" t="s">
        <v>54</v>
      </c>
      <c r="B23" s="150" t="e">
        <f t="shared" si="1"/>
        <v>#REF!</v>
      </c>
      <c r="C23" s="147" t="e">
        <f t="shared" si="1"/>
        <v>#REF!</v>
      </c>
      <c r="D23" s="147" t="e">
        <f t="shared" si="1"/>
        <v>#REF!</v>
      </c>
      <c r="E23" s="147" t="e">
        <f t="shared" si="1"/>
        <v>#REF!</v>
      </c>
      <c r="F23" s="147" t="e">
        <f t="shared" si="1"/>
        <v>#REF!</v>
      </c>
      <c r="G23" s="147" t="e">
        <f t="shared" si="1"/>
        <v>#REF!</v>
      </c>
      <c r="H23" s="147" t="e">
        <f t="shared" si="1"/>
        <v>#REF!</v>
      </c>
      <c r="I23" s="147" t="e">
        <f t="shared" si="1"/>
        <v>#REF!</v>
      </c>
      <c r="J23" s="147"/>
      <c r="K23" s="147"/>
      <c r="L23" s="147" t="e">
        <f t="shared" si="1"/>
        <v>#REF!</v>
      </c>
      <c r="M23" s="147" t="e">
        <f t="shared" si="1"/>
        <v>#REF!</v>
      </c>
      <c r="N23" s="147" t="e">
        <f t="shared" si="1"/>
        <v>#REF!</v>
      </c>
      <c r="O23" s="147" t="e">
        <f t="shared" si="1"/>
        <v>#REF!</v>
      </c>
      <c r="P23" s="147" t="e">
        <f t="shared" si="1"/>
        <v>#REF!</v>
      </c>
      <c r="Q23" s="147" t="e">
        <f t="shared" si="1"/>
        <v>#REF!</v>
      </c>
      <c r="R23" s="148" t="e">
        <f t="shared" si="1"/>
        <v>#REF!</v>
      </c>
      <c r="S23" s="148" t="e">
        <f t="shared" si="1"/>
        <v>#REF!</v>
      </c>
      <c r="T23" s="148" t="e">
        <f t="shared" si="1"/>
        <v>#REF!</v>
      </c>
      <c r="U23" s="148" t="e">
        <f t="shared" si="1"/>
        <v>#REF!</v>
      </c>
      <c r="V23" s="148" t="e">
        <f t="shared" si="1"/>
        <v>#REF!</v>
      </c>
      <c r="W23" s="148" t="e">
        <f t="shared" si="1"/>
        <v>#REF!</v>
      </c>
      <c r="X23" s="148" t="e">
        <f t="shared" si="1"/>
        <v>#REF!</v>
      </c>
      <c r="Y23" s="148" t="e">
        <f t="shared" si="1"/>
        <v>#REF!</v>
      </c>
      <c r="Z23" s="148" t="e">
        <f t="shared" si="1"/>
        <v>#REF!</v>
      </c>
      <c r="AA23" s="148" t="e">
        <f t="shared" si="1"/>
        <v>#REF!</v>
      </c>
      <c r="AB23" s="148" t="e">
        <f t="shared" si="1"/>
        <v>#REF!</v>
      </c>
      <c r="AC23" s="148" t="e">
        <f t="shared" si="1"/>
        <v>#REF!</v>
      </c>
      <c r="AD23" s="148" t="e">
        <f t="shared" si="1"/>
        <v>#REF!</v>
      </c>
      <c r="AE23" s="148" t="e">
        <f t="shared" si="1"/>
        <v>#REF!</v>
      </c>
      <c r="AF23" s="148" t="e">
        <f t="shared" si="1"/>
        <v>#REF!</v>
      </c>
      <c r="AG23" s="149" t="e">
        <f t="shared" si="1"/>
        <v>#REF!</v>
      </c>
    </row>
    <row r="24" spans="1:36" s="123" customFormat="1" hidden="1">
      <c r="A24" s="142" t="s">
        <v>55</v>
      </c>
      <c r="B24" s="150" t="e">
        <f t="shared" si="1"/>
        <v>#REF!</v>
      </c>
      <c r="C24" s="147" t="e">
        <f t="shared" si="1"/>
        <v>#REF!</v>
      </c>
      <c r="D24" s="147" t="e">
        <f t="shared" si="1"/>
        <v>#REF!</v>
      </c>
      <c r="E24" s="147" t="e">
        <f t="shared" si="1"/>
        <v>#REF!</v>
      </c>
      <c r="F24" s="147" t="e">
        <f t="shared" si="1"/>
        <v>#REF!</v>
      </c>
      <c r="G24" s="147" t="e">
        <f t="shared" si="1"/>
        <v>#REF!</v>
      </c>
      <c r="H24" s="147" t="e">
        <f t="shared" si="1"/>
        <v>#REF!</v>
      </c>
      <c r="I24" s="147" t="e">
        <f t="shared" si="1"/>
        <v>#REF!</v>
      </c>
      <c r="J24" s="147"/>
      <c r="K24" s="147"/>
      <c r="L24" s="147" t="e">
        <f t="shared" si="1"/>
        <v>#REF!</v>
      </c>
      <c r="M24" s="147" t="e">
        <f t="shared" si="1"/>
        <v>#REF!</v>
      </c>
      <c r="N24" s="147" t="e">
        <f t="shared" si="1"/>
        <v>#REF!</v>
      </c>
      <c r="O24" s="147" t="e">
        <f t="shared" si="1"/>
        <v>#REF!</v>
      </c>
      <c r="P24" s="147" t="e">
        <f t="shared" si="1"/>
        <v>#REF!</v>
      </c>
      <c r="Q24" s="147" t="e">
        <f t="shared" si="1"/>
        <v>#REF!</v>
      </c>
      <c r="R24" s="148" t="e">
        <f t="shared" si="1"/>
        <v>#REF!</v>
      </c>
      <c r="S24" s="148" t="e">
        <f t="shared" si="1"/>
        <v>#REF!</v>
      </c>
      <c r="T24" s="148" t="e">
        <f t="shared" si="1"/>
        <v>#REF!</v>
      </c>
      <c r="U24" s="148" t="e">
        <f t="shared" si="1"/>
        <v>#REF!</v>
      </c>
      <c r="V24" s="148" t="e">
        <f t="shared" si="1"/>
        <v>#REF!</v>
      </c>
      <c r="W24" s="148" t="e">
        <f t="shared" si="1"/>
        <v>#REF!</v>
      </c>
      <c r="X24" s="148" t="e">
        <f t="shared" si="1"/>
        <v>#REF!</v>
      </c>
      <c r="Y24" s="148" t="e">
        <f t="shared" si="1"/>
        <v>#REF!</v>
      </c>
      <c r="Z24" s="148" t="e">
        <f t="shared" si="1"/>
        <v>#REF!</v>
      </c>
      <c r="AA24" s="148" t="e">
        <f t="shared" si="1"/>
        <v>#REF!</v>
      </c>
      <c r="AB24" s="148" t="e">
        <f t="shared" si="1"/>
        <v>#REF!</v>
      </c>
      <c r="AC24" s="148" t="e">
        <f t="shared" si="1"/>
        <v>#REF!</v>
      </c>
      <c r="AD24" s="148" t="e">
        <f t="shared" si="1"/>
        <v>#REF!</v>
      </c>
      <c r="AE24" s="148" t="e">
        <f t="shared" si="1"/>
        <v>#REF!</v>
      </c>
      <c r="AF24" s="148" t="e">
        <f t="shared" si="1"/>
        <v>#REF!</v>
      </c>
      <c r="AG24" s="149" t="e">
        <f t="shared" si="1"/>
        <v>#REF!</v>
      </c>
    </row>
    <row r="25" spans="1:36" s="123" customFormat="1" hidden="1">
      <c r="A25" s="142" t="s">
        <v>56</v>
      </c>
      <c r="B25" s="150" t="e">
        <f t="shared" si="1"/>
        <v>#REF!</v>
      </c>
      <c r="C25" s="147" t="e">
        <f t="shared" si="1"/>
        <v>#REF!</v>
      </c>
      <c r="D25" s="147" t="e">
        <f t="shared" si="1"/>
        <v>#REF!</v>
      </c>
      <c r="E25" s="147" t="e">
        <f t="shared" si="1"/>
        <v>#REF!</v>
      </c>
      <c r="F25" s="147" t="e">
        <f t="shared" si="1"/>
        <v>#REF!</v>
      </c>
      <c r="G25" s="147" t="e">
        <f t="shared" si="1"/>
        <v>#REF!</v>
      </c>
      <c r="H25" s="147" t="e">
        <f t="shared" si="1"/>
        <v>#REF!</v>
      </c>
      <c r="I25" s="147" t="e">
        <f t="shared" si="1"/>
        <v>#REF!</v>
      </c>
      <c r="J25" s="147"/>
      <c r="K25" s="147"/>
      <c r="L25" s="147" t="e">
        <f t="shared" si="1"/>
        <v>#REF!</v>
      </c>
      <c r="M25" s="147" t="e">
        <f t="shared" si="1"/>
        <v>#REF!</v>
      </c>
      <c r="N25" s="147" t="e">
        <f t="shared" si="1"/>
        <v>#REF!</v>
      </c>
      <c r="O25" s="147" t="e">
        <f t="shared" si="1"/>
        <v>#REF!</v>
      </c>
      <c r="P25" s="147" t="e">
        <f t="shared" si="1"/>
        <v>#REF!</v>
      </c>
      <c r="Q25" s="147" t="e">
        <f t="shared" si="1"/>
        <v>#REF!</v>
      </c>
      <c r="R25" s="148" t="e">
        <f t="shared" si="1"/>
        <v>#REF!</v>
      </c>
      <c r="S25" s="148" t="e">
        <f t="shared" si="1"/>
        <v>#REF!</v>
      </c>
      <c r="T25" s="148" t="e">
        <f t="shared" si="1"/>
        <v>#REF!</v>
      </c>
      <c r="U25" s="148" t="e">
        <f t="shared" si="1"/>
        <v>#REF!</v>
      </c>
      <c r="V25" s="148" t="e">
        <f t="shared" si="1"/>
        <v>#REF!</v>
      </c>
      <c r="W25" s="148" t="e">
        <f t="shared" si="1"/>
        <v>#REF!</v>
      </c>
      <c r="X25" s="148" t="e">
        <f t="shared" si="1"/>
        <v>#REF!</v>
      </c>
      <c r="Y25" s="148" t="e">
        <f t="shared" si="1"/>
        <v>#REF!</v>
      </c>
      <c r="Z25" s="148" t="e">
        <f t="shared" si="1"/>
        <v>#REF!</v>
      </c>
      <c r="AA25" s="148" t="e">
        <f t="shared" si="1"/>
        <v>#REF!</v>
      </c>
      <c r="AB25" s="148" t="e">
        <f t="shared" si="1"/>
        <v>#REF!</v>
      </c>
      <c r="AC25" s="148" t="e">
        <f t="shared" si="1"/>
        <v>#REF!</v>
      </c>
      <c r="AD25" s="148" t="e">
        <f t="shared" si="1"/>
        <v>#REF!</v>
      </c>
      <c r="AE25" s="148" t="e">
        <f t="shared" si="1"/>
        <v>#REF!</v>
      </c>
      <c r="AF25" s="148" t="e">
        <f t="shared" si="1"/>
        <v>#REF!</v>
      </c>
      <c r="AG25" s="149" t="e">
        <f t="shared" si="1"/>
        <v>#REF!</v>
      </c>
    </row>
    <row r="26" spans="1:36" s="123" customFormat="1" ht="13.5" hidden="1" thickBot="1">
      <c r="A26" s="152"/>
      <c r="B26" s="156"/>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8"/>
    </row>
    <row r="27" spans="1:36" s="123" customFormat="1" ht="4.5" hidden="1" customHeight="1" thickBot="1">
      <c r="A27" s="1170" t="s">
        <v>63</v>
      </c>
      <c r="B27" s="1170"/>
      <c r="C27" s="1170"/>
      <c r="D27" s="1170"/>
      <c r="E27" s="1170"/>
      <c r="F27" s="1170"/>
      <c r="G27" s="1170"/>
      <c r="H27" s="1170"/>
      <c r="I27" s="1170"/>
      <c r="J27" s="1170"/>
      <c r="K27" s="1170"/>
      <c r="L27" s="1170"/>
      <c r="M27" s="1170"/>
      <c r="N27" s="1170"/>
      <c r="O27" s="1170"/>
      <c r="P27" s="1170"/>
      <c r="Q27" s="1170"/>
      <c r="R27" s="1170"/>
      <c r="S27" s="1170"/>
      <c r="T27" s="1170"/>
      <c r="U27" s="1170"/>
      <c r="V27" s="1170"/>
      <c r="W27" s="1170"/>
      <c r="X27" s="1170"/>
      <c r="Y27" s="1170"/>
      <c r="Z27" s="1170"/>
      <c r="AA27" s="1170"/>
      <c r="AB27" s="1170"/>
      <c r="AC27" s="1170"/>
      <c r="AD27" s="1170"/>
      <c r="AE27" s="1170"/>
      <c r="AF27" s="1170"/>
      <c r="AG27" s="1170"/>
    </row>
    <row r="28" spans="1:36" s="123" customFormat="1" ht="15">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1:36">
      <c r="A29" s="934"/>
      <c r="B29" s="934"/>
      <c r="C29" s="934"/>
      <c r="D29" s="934"/>
      <c r="E29" s="934"/>
      <c r="F29" s="934"/>
      <c r="G29" s="934"/>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row>
    <row r="30" spans="1:36" s="123" customFormat="1" ht="15">
      <c r="A30" s="162" t="s">
        <v>70</v>
      </c>
      <c r="B30" s="163" t="s">
        <v>98</v>
      </c>
      <c r="C30" s="163"/>
      <c r="D30" s="163"/>
      <c r="E30" s="163"/>
      <c r="F30" s="163"/>
      <c r="G30" s="163"/>
      <c r="H30" s="163"/>
      <c r="I30" s="163"/>
      <c r="J30" s="163"/>
      <c r="K30" s="163"/>
    </row>
    <row r="31" spans="1:36" ht="15">
      <c r="A31" s="162"/>
      <c r="B31" s="163" t="s">
        <v>71</v>
      </c>
      <c r="C31" s="163"/>
      <c r="D31" s="163"/>
      <c r="E31" s="163"/>
      <c r="F31" s="163"/>
      <c r="G31" s="163"/>
      <c r="H31" s="163"/>
      <c r="I31" s="163"/>
      <c r="J31" s="163"/>
      <c r="K31" s="163"/>
      <c r="L31" s="123"/>
      <c r="M31" s="123"/>
      <c r="N31" s="123"/>
      <c r="O31" s="123"/>
      <c r="P31" s="123"/>
      <c r="Q31" s="123"/>
    </row>
    <row r="32" spans="1:36" ht="15">
      <c r="A32" s="162"/>
      <c r="B32" s="163" t="s">
        <v>153</v>
      </c>
      <c r="C32" s="163"/>
      <c r="D32" s="163"/>
      <c r="E32" s="163"/>
      <c r="F32" s="163"/>
      <c r="G32" s="163"/>
      <c r="H32" s="163"/>
      <c r="I32" s="163"/>
      <c r="J32" s="163"/>
      <c r="K32" s="163"/>
      <c r="L32" s="123"/>
      <c r="M32" s="123"/>
      <c r="N32" s="123"/>
      <c r="O32" s="123"/>
      <c r="P32" s="123"/>
      <c r="Q32" s="123"/>
    </row>
    <row r="33" spans="1:17" ht="15">
      <c r="A33" s="162"/>
      <c r="B33" s="163" t="s">
        <v>75</v>
      </c>
      <c r="C33" s="163"/>
      <c r="D33" s="163"/>
      <c r="E33" s="163"/>
      <c r="F33" s="163"/>
      <c r="G33" s="163"/>
      <c r="H33" s="163"/>
      <c r="I33" s="163"/>
      <c r="J33" s="163"/>
      <c r="K33" s="163"/>
      <c r="L33" s="123"/>
      <c r="M33" s="123"/>
      <c r="N33" s="123"/>
      <c r="O33" s="123"/>
      <c r="P33" s="123"/>
      <c r="Q33" s="123"/>
    </row>
    <row r="34" spans="1:17" ht="15">
      <c r="A34" s="162"/>
      <c r="B34" s="163" t="s">
        <v>89</v>
      </c>
      <c r="C34" s="163"/>
      <c r="D34" s="163"/>
      <c r="E34" s="163"/>
      <c r="F34" s="163"/>
      <c r="G34" s="163"/>
      <c r="H34" s="163"/>
      <c r="I34" s="163"/>
      <c r="J34" s="163"/>
      <c r="K34" s="163"/>
      <c r="L34" s="123"/>
      <c r="M34" s="123"/>
      <c r="N34" s="123"/>
      <c r="O34" s="123"/>
      <c r="P34" s="123"/>
      <c r="Q34" s="123"/>
    </row>
    <row r="35" spans="1:17" ht="15">
      <c r="A35" s="162"/>
      <c r="B35" s="163" t="s">
        <v>263</v>
      </c>
      <c r="C35" s="163"/>
      <c r="D35" s="163"/>
      <c r="E35" s="163"/>
      <c r="F35" s="163"/>
      <c r="G35" s="163"/>
      <c r="H35" s="163"/>
      <c r="I35" s="163"/>
      <c r="J35" s="163"/>
      <c r="K35" s="163"/>
      <c r="L35" s="123"/>
      <c r="M35" s="123"/>
      <c r="N35" s="123"/>
      <c r="O35" s="123"/>
      <c r="P35" s="123"/>
      <c r="Q35" s="123"/>
    </row>
    <row r="36" spans="1:17" ht="15">
      <c r="A36" s="162"/>
      <c r="B36" s="163"/>
      <c r="C36" s="163"/>
      <c r="D36" s="163"/>
      <c r="E36" s="163"/>
      <c r="F36" s="163"/>
      <c r="G36" s="163"/>
      <c r="H36" s="163"/>
      <c r="I36" s="163"/>
      <c r="J36" s="163"/>
      <c r="K36" s="163"/>
      <c r="L36" s="123"/>
      <c r="M36" s="123"/>
      <c r="N36" s="123"/>
      <c r="O36" s="123"/>
      <c r="P36" s="123"/>
      <c r="Q36" s="123"/>
    </row>
    <row r="37" spans="1:17" ht="15">
      <c r="A37" s="162" t="s">
        <v>72</v>
      </c>
      <c r="B37" s="163" t="s">
        <v>73</v>
      </c>
      <c r="C37" s="163"/>
      <c r="D37" s="163"/>
      <c r="E37" s="163"/>
      <c r="F37" s="163"/>
      <c r="G37" s="163"/>
      <c r="H37" s="163"/>
      <c r="I37" s="163"/>
      <c r="J37" s="163"/>
      <c r="K37" s="163"/>
      <c r="L37" s="123"/>
      <c r="M37" s="123"/>
      <c r="N37" s="123"/>
      <c r="O37" s="123"/>
      <c r="P37" s="123"/>
      <c r="Q37" s="123"/>
    </row>
    <row r="38" spans="1:17" ht="15">
      <c r="A38" s="162"/>
      <c r="B38" s="163" t="s">
        <v>96</v>
      </c>
      <c r="C38" s="163"/>
      <c r="D38" s="163"/>
      <c r="E38" s="163"/>
      <c r="F38" s="163"/>
      <c r="G38" s="163"/>
      <c r="H38" s="163"/>
      <c r="I38" s="163"/>
      <c r="J38" s="163"/>
      <c r="K38" s="163"/>
      <c r="L38" s="123"/>
      <c r="M38" s="123"/>
      <c r="N38" s="123"/>
      <c r="O38" s="123"/>
      <c r="P38" s="123"/>
      <c r="Q38" s="123"/>
    </row>
    <row r="39" spans="1:17" ht="12.75" customHeight="1">
      <c r="A39" s="162"/>
      <c r="B39" s="1265" t="s">
        <v>88</v>
      </c>
      <c r="C39" s="1265"/>
      <c r="D39" s="1265"/>
      <c r="E39" s="1265"/>
      <c r="F39" s="1265"/>
      <c r="G39" s="1265"/>
      <c r="H39" s="1265"/>
      <c r="I39" s="1265"/>
      <c r="J39" s="1265"/>
      <c r="K39" s="1265"/>
      <c r="L39" s="123"/>
      <c r="M39" s="123"/>
      <c r="N39" s="123"/>
      <c r="O39" s="123"/>
      <c r="P39" s="123"/>
      <c r="Q39" s="123"/>
    </row>
    <row r="40" spans="1:17" ht="14.25">
      <c r="A40" s="164"/>
      <c r="B40" s="1265"/>
      <c r="C40" s="1265"/>
      <c r="D40" s="1265"/>
      <c r="E40" s="1265"/>
      <c r="F40" s="1265"/>
      <c r="G40" s="1265"/>
      <c r="H40" s="1265"/>
      <c r="I40" s="1265"/>
      <c r="J40" s="1265"/>
      <c r="K40" s="1265"/>
      <c r="L40" s="160"/>
      <c r="M40" s="122"/>
      <c r="N40" s="122"/>
      <c r="O40" s="122"/>
      <c r="P40" s="122"/>
    </row>
    <row r="41" spans="1:17" ht="14.25">
      <c r="A41" s="164"/>
      <c r="B41" s="386" t="s">
        <v>253</v>
      </c>
      <c r="C41" s="191"/>
      <c r="D41" s="191"/>
      <c r="E41" s="191"/>
      <c r="F41" s="191"/>
      <c r="G41" s="191"/>
      <c r="H41" s="191"/>
      <c r="I41" s="191"/>
      <c r="J41" s="191"/>
      <c r="K41" s="191"/>
      <c r="L41" s="160"/>
      <c r="M41" s="122"/>
      <c r="N41" s="122"/>
      <c r="O41" s="122"/>
      <c r="P41" s="122"/>
    </row>
    <row r="42" spans="1:17" ht="14.25">
      <c r="A42" s="164"/>
      <c r="B42" s="386" t="s">
        <v>264</v>
      </c>
      <c r="C42" s="190"/>
      <c r="D42" s="190"/>
      <c r="E42" s="190"/>
      <c r="F42" s="190"/>
      <c r="G42" s="190"/>
      <c r="H42" s="190"/>
      <c r="I42" s="190"/>
      <c r="J42" s="190"/>
      <c r="K42" s="190"/>
      <c r="L42" s="160"/>
      <c r="M42" s="122"/>
      <c r="N42" s="122"/>
      <c r="O42" s="122"/>
      <c r="P42" s="122"/>
    </row>
    <row r="43" spans="1:17" ht="14.25">
      <c r="A43" s="164"/>
      <c r="B43" s="164"/>
      <c r="C43" s="164"/>
      <c r="D43" s="165"/>
      <c r="E43" s="165"/>
      <c r="F43" s="165"/>
      <c r="G43" s="166"/>
      <c r="H43" s="167"/>
      <c r="I43" s="167"/>
      <c r="J43" s="167"/>
      <c r="K43" s="167"/>
      <c r="L43" s="160"/>
      <c r="M43" s="122"/>
    </row>
    <row r="44" spans="1:17" ht="12.75" customHeight="1">
      <c r="A44" s="164"/>
      <c r="B44" s="168" t="s">
        <v>74</v>
      </c>
      <c r="C44" s="164"/>
      <c r="D44" s="169"/>
      <c r="E44" s="169"/>
      <c r="F44" s="170"/>
      <c r="G44" s="167"/>
      <c r="H44" s="167"/>
      <c r="I44" s="167"/>
      <c r="J44" s="167"/>
      <c r="K44" s="167"/>
      <c r="L44" s="160"/>
      <c r="M44" s="122"/>
    </row>
    <row r="45" spans="1:17" ht="14.25">
      <c r="A45" s="164"/>
      <c r="B45" s="164"/>
      <c r="C45" s="164"/>
      <c r="D45" s="171"/>
      <c r="E45" s="171"/>
      <c r="F45" s="172"/>
      <c r="G45" s="172"/>
      <c r="H45" s="172"/>
      <c r="I45" s="172"/>
      <c r="J45" s="170"/>
      <c r="K45" s="170"/>
      <c r="L45" s="161"/>
    </row>
    <row r="46" spans="1:17" ht="15.75" thickBot="1">
      <c r="A46" s="162" t="s">
        <v>76</v>
      </c>
      <c r="B46" s="164"/>
      <c r="C46" s="164"/>
      <c r="D46" s="170"/>
      <c r="E46" s="170"/>
      <c r="F46" s="172"/>
      <c r="G46" s="172"/>
      <c r="H46" s="172"/>
      <c r="I46" s="172"/>
      <c r="J46" s="170"/>
      <c r="K46" s="170"/>
      <c r="L46" s="161"/>
    </row>
    <row r="47" spans="1:17" ht="15" thickBot="1">
      <c r="A47" s="164"/>
      <c r="B47" s="181" t="s">
        <v>6</v>
      </c>
      <c r="C47" s="295" t="s">
        <v>7</v>
      </c>
      <c r="D47" s="1266" t="s">
        <v>152</v>
      </c>
      <c r="E47" s="164"/>
      <c r="F47" s="164"/>
      <c r="G47" s="164"/>
      <c r="H47" s="164"/>
      <c r="I47" s="164"/>
      <c r="J47" s="164"/>
      <c r="K47" s="164"/>
    </row>
    <row r="48" spans="1:17" ht="14.25">
      <c r="A48" s="173" t="s">
        <v>41</v>
      </c>
      <c r="B48" s="293" t="s">
        <v>9</v>
      </c>
      <c r="C48" s="294" t="s">
        <v>9</v>
      </c>
      <c r="D48" s="1267"/>
      <c r="E48" s="164"/>
      <c r="F48" s="164"/>
      <c r="G48" s="164"/>
      <c r="H48" s="164"/>
      <c r="I48" s="164"/>
      <c r="J48" s="164"/>
      <c r="K48" s="164"/>
    </row>
    <row r="49" spans="1:12" ht="14.25">
      <c r="A49" s="174"/>
      <c r="B49" s="175"/>
      <c r="C49" s="176"/>
      <c r="D49" s="292"/>
      <c r="E49" s="164"/>
      <c r="F49" s="164"/>
      <c r="G49" s="164"/>
      <c r="H49" s="164"/>
      <c r="I49" s="164"/>
      <c r="J49" s="164"/>
      <c r="K49" s="164"/>
    </row>
    <row r="50" spans="1:12" ht="29.25" customHeight="1">
      <c r="A50" s="177" t="s">
        <v>45</v>
      </c>
      <c r="B50" s="290">
        <v>530</v>
      </c>
      <c r="C50" s="291">
        <f>B50*1.1</f>
        <v>583</v>
      </c>
      <c r="D50" s="296">
        <v>350</v>
      </c>
      <c r="E50" s="164"/>
      <c r="F50" s="164"/>
      <c r="G50" s="164"/>
      <c r="H50" s="164"/>
      <c r="I50" s="164"/>
      <c r="J50" s="164"/>
      <c r="K50" s="164"/>
    </row>
    <row r="51" spans="1:12" ht="15" thickBot="1">
      <c r="A51" s="178"/>
      <c r="B51" s="179"/>
      <c r="C51" s="180"/>
      <c r="D51" s="179"/>
      <c r="E51" s="164"/>
      <c r="F51" s="164"/>
      <c r="G51" s="164"/>
      <c r="H51" s="164"/>
      <c r="I51" s="164"/>
      <c r="J51" s="164"/>
      <c r="K51" s="164"/>
    </row>
    <row r="52" spans="1:12" ht="14.25">
      <c r="A52" s="164"/>
      <c r="B52" s="164"/>
      <c r="C52" s="164"/>
      <c r="D52" s="164"/>
      <c r="E52" s="164"/>
      <c r="F52" s="164"/>
      <c r="G52" s="164"/>
      <c r="H52" s="164"/>
      <c r="I52" s="164"/>
      <c r="J52" s="164"/>
      <c r="K52" s="164"/>
    </row>
    <row r="53" spans="1:12" ht="14.25" customHeight="1">
      <c r="A53" s="164" t="s">
        <v>79</v>
      </c>
      <c r="B53" s="1264" t="s">
        <v>265</v>
      </c>
      <c r="C53" s="1264"/>
      <c r="D53" s="1264"/>
      <c r="E53" s="1264"/>
      <c r="F53" s="1264"/>
      <c r="G53" s="1264"/>
      <c r="H53" s="1264"/>
      <c r="I53" s="1264"/>
      <c r="J53" s="1264"/>
      <c r="K53" s="1264"/>
      <c r="L53" s="933"/>
    </row>
    <row r="54" spans="1:12" ht="14.25">
      <c r="A54" s="164"/>
      <c r="B54" s="1264"/>
      <c r="C54" s="1264"/>
      <c r="D54" s="1264"/>
      <c r="E54" s="1264"/>
      <c r="F54" s="1264"/>
      <c r="G54" s="1264"/>
      <c r="H54" s="1264"/>
      <c r="I54" s="1264"/>
      <c r="J54" s="1264"/>
      <c r="K54" s="1264"/>
      <c r="L54" s="933"/>
    </row>
    <row r="55" spans="1:12" ht="14.25">
      <c r="A55" s="164"/>
      <c r="B55" s="936" t="s">
        <v>80</v>
      </c>
      <c r="C55" s="936"/>
      <c r="D55" s="936"/>
      <c r="E55" s="936"/>
      <c r="F55" s="936"/>
      <c r="G55" s="936"/>
      <c r="H55" s="936"/>
      <c r="I55" s="936"/>
      <c r="J55" s="936"/>
      <c r="K55" s="936"/>
      <c r="L55" s="936"/>
    </row>
  </sheetData>
  <mergeCells count="6">
    <mergeCell ref="B53:K54"/>
    <mergeCell ref="A27:AG27"/>
    <mergeCell ref="B39:K40"/>
    <mergeCell ref="A1:G1"/>
    <mergeCell ref="D47:D48"/>
    <mergeCell ref="A4:K4"/>
  </mergeCells>
  <pageMargins left="0.23622047244094491" right="0.2362204724409449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7B323-6B9E-4264-A818-2699C96123B1}">
  <sheetPr>
    <tabColor theme="9" tint="-0.249977111117893"/>
  </sheetPr>
  <dimension ref="A1:K37"/>
  <sheetViews>
    <sheetView tabSelected="1" workbookViewId="0">
      <selection activeCell="H24" sqref="H24"/>
    </sheetView>
  </sheetViews>
  <sheetFormatPr baseColWidth="10" defaultColWidth="11.42578125" defaultRowHeight="12.75"/>
  <cols>
    <col min="1" max="1" width="14.42578125" style="198" customWidth="1"/>
    <col min="2" max="2" width="11.42578125" style="198"/>
    <col min="3" max="4" width="12.7109375" style="198" customWidth="1"/>
    <col min="5" max="5" width="11.42578125" style="855"/>
    <col min="6" max="16384" width="11.42578125" style="198"/>
  </cols>
  <sheetData>
    <row r="1" spans="1:11" s="830" customFormat="1" ht="18">
      <c r="A1" s="827" t="s">
        <v>569</v>
      </c>
      <c r="B1" s="827"/>
      <c r="C1" s="827"/>
      <c r="D1" s="827"/>
      <c r="E1" s="827"/>
      <c r="F1" s="827"/>
      <c r="G1" s="828"/>
      <c r="H1" s="828"/>
      <c r="I1" s="829"/>
    </row>
    <row r="2" spans="1:11" s="199" customFormat="1" ht="9" customHeight="1">
      <c r="A2" s="831"/>
      <c r="B2" s="831"/>
      <c r="C2" s="831"/>
      <c r="D2" s="831"/>
      <c r="E2" s="832"/>
      <c r="F2" s="831"/>
      <c r="G2" s="833"/>
      <c r="H2" s="834"/>
      <c r="I2" s="835"/>
      <c r="J2" s="836"/>
      <c r="K2" s="836"/>
    </row>
    <row r="3" spans="1:11" s="199" customFormat="1" ht="12.75" customHeight="1">
      <c r="A3" s="1273" t="s">
        <v>536</v>
      </c>
      <c r="B3" s="1273"/>
      <c r="C3" s="1273"/>
      <c r="D3" s="1273"/>
      <c r="E3" s="1273"/>
      <c r="F3" s="1273"/>
      <c r="G3" s="833"/>
      <c r="H3" s="834"/>
      <c r="I3" s="835"/>
      <c r="J3" s="836"/>
      <c r="K3" s="836"/>
    </row>
    <row r="4" spans="1:11" s="199" customFormat="1" ht="9" customHeight="1" thickBot="1">
      <c r="A4" s="831"/>
      <c r="B4" s="831"/>
      <c r="C4" s="831"/>
      <c r="D4" s="831"/>
      <c r="E4" s="832"/>
      <c r="F4" s="831"/>
      <c r="G4" s="833"/>
      <c r="H4" s="834"/>
      <c r="I4" s="835"/>
      <c r="J4" s="836"/>
      <c r="K4" s="836"/>
    </row>
    <row r="5" spans="1:11" s="199" customFormat="1" ht="12.75" customHeight="1">
      <c r="A5" s="1274"/>
      <c r="B5" s="1275"/>
      <c r="C5" s="1276" t="s">
        <v>537</v>
      </c>
      <c r="D5" s="943" t="s">
        <v>60</v>
      </c>
      <c r="F5" s="837"/>
      <c r="G5" s="837"/>
      <c r="H5" s="837"/>
      <c r="I5" s="836"/>
      <c r="J5" s="836"/>
    </row>
    <row r="6" spans="1:11" s="199" customFormat="1">
      <c r="A6" s="838"/>
      <c r="B6" s="838"/>
      <c r="C6" s="1277"/>
      <c r="D6" s="944"/>
      <c r="F6" s="837"/>
      <c r="G6" s="837"/>
      <c r="H6" s="837"/>
      <c r="I6" s="836"/>
      <c r="J6" s="836"/>
    </row>
    <row r="7" spans="1:11" s="199" customFormat="1" ht="13.5" thickBot="1">
      <c r="A7" s="838"/>
      <c r="B7" s="838"/>
      <c r="C7" s="839" t="s">
        <v>538</v>
      </c>
      <c r="D7" s="945"/>
      <c r="E7" s="833"/>
      <c r="F7" s="837"/>
      <c r="G7" s="837"/>
      <c r="H7" s="837"/>
      <c r="I7" s="836"/>
    </row>
    <row r="8" spans="1:11" s="199" customFormat="1" ht="14.25" customHeight="1">
      <c r="A8" s="840" t="s">
        <v>539</v>
      </c>
      <c r="B8" s="841"/>
      <c r="C8" s="842"/>
      <c r="D8" s="843"/>
      <c r="E8" s="833"/>
      <c r="F8" s="834"/>
      <c r="G8" s="835"/>
      <c r="H8" s="836"/>
      <c r="I8" s="836"/>
    </row>
    <row r="9" spans="1:11" s="199" customFormat="1">
      <c r="A9" s="1269" t="s">
        <v>505</v>
      </c>
      <c r="B9" s="844" t="s">
        <v>9</v>
      </c>
      <c r="C9" s="845"/>
      <c r="D9" s="946"/>
      <c r="E9" s="833"/>
      <c r="F9" s="834"/>
      <c r="G9" s="835"/>
      <c r="H9" s="836"/>
      <c r="I9" s="836"/>
    </row>
    <row r="10" spans="1:11" s="199" customFormat="1" hidden="1">
      <c r="A10" s="1278"/>
      <c r="B10" s="846" t="s">
        <v>11</v>
      </c>
      <c r="C10" s="847"/>
      <c r="D10" s="946"/>
      <c r="E10" s="833"/>
      <c r="F10" s="834"/>
      <c r="G10" s="835"/>
      <c r="H10" s="836"/>
      <c r="I10" s="836"/>
    </row>
    <row r="11" spans="1:11" s="199" customFormat="1">
      <c r="A11" s="1278"/>
      <c r="B11" s="846" t="s">
        <v>12</v>
      </c>
      <c r="C11" s="847">
        <v>150</v>
      </c>
      <c r="D11" s="947">
        <f>C11*1.1</f>
        <v>165</v>
      </c>
      <c r="E11" s="833"/>
      <c r="F11" s="835"/>
      <c r="G11" s="835"/>
      <c r="H11" s="836"/>
      <c r="I11" s="836"/>
    </row>
    <row r="12" spans="1:11" s="199" customFormat="1" ht="13.5" customHeight="1" thickBot="1">
      <c r="A12" s="1279"/>
      <c r="B12" s="848" t="s">
        <v>13</v>
      </c>
      <c r="C12" s="941">
        <v>20</v>
      </c>
      <c r="D12" s="948">
        <f>C12*1.1</f>
        <v>22</v>
      </c>
      <c r="E12" s="833"/>
      <c r="F12" s="835"/>
      <c r="G12" s="835"/>
      <c r="H12" s="836"/>
      <c r="I12" s="836"/>
    </row>
    <row r="13" spans="1:11" s="199" customFormat="1" ht="14.25" customHeight="1">
      <c r="A13" s="840" t="s">
        <v>540</v>
      </c>
      <c r="B13" s="841"/>
      <c r="C13" s="842"/>
      <c r="D13" s="843"/>
      <c r="E13" s="833"/>
      <c r="F13" s="835"/>
      <c r="G13" s="835"/>
      <c r="H13" s="836"/>
      <c r="I13" s="836"/>
    </row>
    <row r="14" spans="1:11" s="199" customFormat="1" ht="12.75" customHeight="1">
      <c r="A14" s="1269" t="s">
        <v>541</v>
      </c>
      <c r="B14" s="844" t="s">
        <v>9</v>
      </c>
      <c r="C14" s="845"/>
      <c r="D14" s="946"/>
      <c r="E14" s="833"/>
      <c r="F14" s="835"/>
      <c r="G14" s="835"/>
      <c r="H14" s="836"/>
      <c r="I14" s="836"/>
    </row>
    <row r="15" spans="1:11" s="199" customFormat="1" ht="12.75" hidden="1" customHeight="1">
      <c r="A15" s="1270"/>
      <c r="B15" s="846" t="s">
        <v>11</v>
      </c>
      <c r="C15" s="847"/>
      <c r="D15" s="946"/>
      <c r="E15" s="833"/>
      <c r="F15" s="835"/>
      <c r="G15" s="835"/>
      <c r="H15" s="836"/>
      <c r="I15" s="836"/>
    </row>
    <row r="16" spans="1:11" s="199" customFormat="1">
      <c r="A16" s="1270"/>
      <c r="B16" s="846" t="s">
        <v>12</v>
      </c>
      <c r="C16" s="847">
        <v>150</v>
      </c>
      <c r="D16" s="949">
        <f>C16*1.1</f>
        <v>165</v>
      </c>
      <c r="E16" s="833"/>
      <c r="F16" s="835"/>
      <c r="G16" s="835"/>
      <c r="H16" s="836"/>
      <c r="I16" s="836"/>
    </row>
    <row r="17" spans="1:9" s="199" customFormat="1" ht="13.5" thickBot="1">
      <c r="A17" s="1271"/>
      <c r="B17" s="848" t="s">
        <v>13</v>
      </c>
      <c r="C17" s="941">
        <v>20</v>
      </c>
      <c r="D17" s="950">
        <f>C17*1.1</f>
        <v>22</v>
      </c>
      <c r="E17" s="833"/>
      <c r="F17" s="834"/>
      <c r="G17" s="835"/>
      <c r="H17" s="836"/>
      <c r="I17" s="836"/>
    </row>
    <row r="18" spans="1:9" s="199" customFormat="1" ht="14.25" customHeight="1">
      <c r="A18" s="840" t="s">
        <v>209</v>
      </c>
      <c r="B18" s="841"/>
      <c r="C18" s="842"/>
      <c r="D18" s="843"/>
      <c r="E18" s="833"/>
      <c r="F18" s="834"/>
      <c r="G18" s="835"/>
      <c r="H18" s="836"/>
      <c r="I18" s="836"/>
    </row>
    <row r="19" spans="1:9" s="199" customFormat="1" ht="12.75" customHeight="1">
      <c r="A19" s="1269" t="s">
        <v>542</v>
      </c>
      <c r="B19" s="844" t="s">
        <v>9</v>
      </c>
      <c r="C19" s="845"/>
      <c r="D19" s="946"/>
      <c r="E19" s="833"/>
      <c r="F19" s="834"/>
      <c r="G19" s="835"/>
      <c r="H19" s="836"/>
      <c r="I19" s="836"/>
    </row>
    <row r="20" spans="1:9" s="199" customFormat="1" hidden="1">
      <c r="A20" s="1270"/>
      <c r="B20" s="846" t="s">
        <v>11</v>
      </c>
      <c r="C20" s="847"/>
      <c r="D20" s="946"/>
      <c r="E20" s="833"/>
      <c r="F20" s="834"/>
      <c r="G20" s="835"/>
      <c r="H20" s="836"/>
      <c r="I20" s="836"/>
    </row>
    <row r="21" spans="1:9" s="199" customFormat="1">
      <c r="A21" s="1270"/>
      <c r="B21" s="846" t="s">
        <v>12</v>
      </c>
      <c r="C21" s="847">
        <v>150</v>
      </c>
      <c r="D21" s="949">
        <f>C21*1.1</f>
        <v>165</v>
      </c>
      <c r="E21" s="833"/>
      <c r="F21" s="834"/>
      <c r="G21" s="835"/>
      <c r="H21" s="836"/>
      <c r="I21" s="836"/>
    </row>
    <row r="22" spans="1:9" s="199" customFormat="1" ht="13.5" thickBot="1">
      <c r="A22" s="1271"/>
      <c r="B22" s="848" t="s">
        <v>13</v>
      </c>
      <c r="C22" s="941">
        <v>20</v>
      </c>
      <c r="D22" s="950">
        <f>C22*1.1</f>
        <v>22</v>
      </c>
      <c r="E22" s="833"/>
      <c r="F22" s="834"/>
      <c r="G22" s="835"/>
      <c r="H22" s="836"/>
      <c r="I22" s="836"/>
    </row>
    <row r="23" spans="1:9" s="199" customFormat="1" ht="14.25" customHeight="1">
      <c r="A23" s="840" t="s">
        <v>209</v>
      </c>
      <c r="B23" s="841"/>
      <c r="C23" s="842"/>
      <c r="D23" s="843"/>
      <c r="E23" s="833"/>
      <c r="F23" s="834"/>
      <c r="G23" s="835"/>
      <c r="H23" s="836"/>
      <c r="I23" s="836"/>
    </row>
    <row r="24" spans="1:9" s="199" customFormat="1" ht="12.75" customHeight="1">
      <c r="A24" s="1269" t="s">
        <v>30</v>
      </c>
      <c r="B24" s="844" t="s">
        <v>9</v>
      </c>
      <c r="C24" s="845"/>
      <c r="D24" s="946"/>
      <c r="E24" s="833"/>
      <c r="F24" s="834"/>
      <c r="G24" s="835"/>
      <c r="H24" s="836"/>
      <c r="I24" s="836"/>
    </row>
    <row r="25" spans="1:9" s="199" customFormat="1" hidden="1">
      <c r="A25" s="1270"/>
      <c r="B25" s="846" t="s">
        <v>11</v>
      </c>
      <c r="C25" s="847"/>
      <c r="D25" s="946"/>
      <c r="E25" s="833"/>
      <c r="F25" s="834"/>
      <c r="G25" s="835"/>
      <c r="H25" s="836"/>
      <c r="I25" s="836"/>
    </row>
    <row r="26" spans="1:9" s="199" customFormat="1">
      <c r="A26" s="1270"/>
      <c r="B26" s="846" t="s">
        <v>12</v>
      </c>
      <c r="C26" s="847">
        <v>290</v>
      </c>
      <c r="D26" s="949">
        <f>C26*1.1</f>
        <v>319</v>
      </c>
      <c r="E26" s="833"/>
      <c r="F26" s="834"/>
      <c r="G26" s="835"/>
      <c r="H26" s="836"/>
      <c r="I26" s="836"/>
    </row>
    <row r="27" spans="1:9" s="199" customFormat="1" ht="13.5" thickBot="1">
      <c r="A27" s="1271"/>
      <c r="B27" s="848" t="s">
        <v>13</v>
      </c>
      <c r="C27" s="941">
        <v>40</v>
      </c>
      <c r="D27" s="950">
        <f>C27*1.1</f>
        <v>44</v>
      </c>
      <c r="E27" s="833"/>
      <c r="F27" s="834"/>
      <c r="G27" s="835"/>
      <c r="H27" s="836"/>
      <c r="I27" s="836"/>
    </row>
    <row r="28" spans="1:9" s="199" customFormat="1" ht="14.25" customHeight="1">
      <c r="A28" s="840" t="s">
        <v>543</v>
      </c>
      <c r="B28" s="841"/>
      <c r="C28" s="842"/>
      <c r="D28" s="843"/>
      <c r="E28" s="833"/>
      <c r="F28" s="834"/>
      <c r="G28" s="835"/>
      <c r="H28" s="836"/>
      <c r="I28" s="836"/>
    </row>
    <row r="29" spans="1:9" s="199" customFormat="1" ht="12.75" customHeight="1">
      <c r="A29" s="1269" t="s">
        <v>544</v>
      </c>
      <c r="B29" s="844" t="s">
        <v>9</v>
      </c>
      <c r="C29" s="845"/>
      <c r="D29" s="946"/>
      <c r="E29" s="833"/>
      <c r="F29" s="834"/>
      <c r="G29" s="835"/>
      <c r="H29" s="836"/>
      <c r="I29" s="836"/>
    </row>
    <row r="30" spans="1:9" s="199" customFormat="1" hidden="1">
      <c r="A30" s="1270"/>
      <c r="B30" s="846" t="s">
        <v>11</v>
      </c>
      <c r="C30" s="847"/>
      <c r="D30" s="946"/>
      <c r="E30" s="833"/>
      <c r="F30" s="834"/>
      <c r="G30" s="835"/>
      <c r="H30" s="836"/>
      <c r="I30" s="836"/>
    </row>
    <row r="31" spans="1:9" s="199" customFormat="1">
      <c r="A31" s="1270"/>
      <c r="B31" s="846" t="s">
        <v>12</v>
      </c>
      <c r="C31" s="847">
        <v>200</v>
      </c>
      <c r="D31" s="949">
        <f>C31*1.1</f>
        <v>220.00000000000003</v>
      </c>
      <c r="E31" s="833"/>
      <c r="F31" s="834"/>
      <c r="G31" s="835"/>
      <c r="H31" s="836"/>
      <c r="I31" s="836"/>
    </row>
    <row r="32" spans="1:9" s="199" customFormat="1" ht="13.5" thickBot="1">
      <c r="A32" s="1271"/>
      <c r="B32" s="848" t="s">
        <v>13</v>
      </c>
      <c r="C32" s="941">
        <v>30</v>
      </c>
      <c r="D32" s="951">
        <f>C32*1.1</f>
        <v>33</v>
      </c>
      <c r="E32" s="833"/>
      <c r="F32" s="834"/>
      <c r="G32" s="835"/>
      <c r="H32" s="836"/>
      <c r="I32" s="836"/>
    </row>
    <row r="33" spans="1:11" s="199" customFormat="1">
      <c r="A33" s="849"/>
      <c r="B33" s="838"/>
      <c r="C33" s="850"/>
      <c r="D33" s="851"/>
      <c r="E33" s="852"/>
      <c r="F33" s="833"/>
      <c r="G33" s="834"/>
      <c r="H33" s="835"/>
      <c r="I33" s="836"/>
      <c r="J33" s="836"/>
    </row>
    <row r="34" spans="1:11" s="199" customFormat="1">
      <c r="A34" s="1272" t="s">
        <v>545</v>
      </c>
      <c r="B34" s="1272"/>
      <c r="C34" s="1272"/>
      <c r="D34" s="1272"/>
      <c r="E34" s="1272"/>
      <c r="F34" s="833"/>
      <c r="G34" s="834"/>
      <c r="H34" s="835"/>
      <c r="I34" s="836"/>
      <c r="J34" s="836"/>
    </row>
    <row r="35" spans="1:11" s="199" customFormat="1">
      <c r="A35" s="1272"/>
      <c r="B35" s="1272"/>
      <c r="C35" s="1272"/>
      <c r="D35" s="1272"/>
      <c r="E35" s="1272"/>
      <c r="F35" s="833"/>
      <c r="G35" s="834"/>
      <c r="H35" s="835"/>
      <c r="I35" s="836"/>
      <c r="J35" s="836"/>
    </row>
    <row r="36" spans="1:11" s="199" customFormat="1" ht="10.5" customHeight="1">
      <c r="E36" s="853"/>
      <c r="F36" s="831"/>
      <c r="G36" s="833"/>
      <c r="H36" s="834"/>
      <c r="I36" s="835"/>
      <c r="J36" s="836"/>
      <c r="K36" s="836"/>
    </row>
    <row r="37" spans="1:11" s="199" customFormat="1" ht="15.75" customHeight="1">
      <c r="A37" s="854"/>
      <c r="E37" s="853"/>
      <c r="F37" s="831"/>
      <c r="G37" s="833"/>
      <c r="H37" s="834"/>
      <c r="I37" s="835"/>
      <c r="J37" s="836"/>
      <c r="K37" s="836"/>
    </row>
  </sheetData>
  <mergeCells count="9">
    <mergeCell ref="A24:A27"/>
    <mergeCell ref="A29:A32"/>
    <mergeCell ref="A34:E35"/>
    <mergeCell ref="A3:F3"/>
    <mergeCell ref="A5:B5"/>
    <mergeCell ref="C5:C6"/>
    <mergeCell ref="A9:A12"/>
    <mergeCell ref="A14:A17"/>
    <mergeCell ref="A19:A22"/>
  </mergeCells>
  <pageMargins left="0.70866141732283472" right="0.70866141732283472" top="0.62992125984251968" bottom="0.43307086614173229" header="0.31496062992125984" footer="0.31496062992125984"/>
  <pageSetup paperSize="9" orientation="portrait" r:id="rId1"/>
  <headerFooter>
    <oddHeader>&amp;C&amp;"Arial,Gras"TARIFS HEBERGEMENT PASSAGERS - ETE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80D3-BB1B-4DB8-9F1B-4E32FC59C859}">
  <sheetPr>
    <tabColor theme="9" tint="-0.249977111117893"/>
  </sheetPr>
  <dimension ref="A1:M26"/>
  <sheetViews>
    <sheetView zoomScaleNormal="100" workbookViewId="0">
      <selection activeCell="G34" sqref="G34"/>
    </sheetView>
  </sheetViews>
  <sheetFormatPr baseColWidth="10" defaultColWidth="11.42578125" defaultRowHeight="12.75"/>
  <cols>
    <col min="1" max="1" width="14.42578125" style="198" customWidth="1"/>
    <col min="2" max="2" width="11.42578125" style="198"/>
    <col min="3" max="4" width="12.7109375" style="198" customWidth="1"/>
    <col min="5" max="16384" width="11.42578125" style="198"/>
  </cols>
  <sheetData>
    <row r="1" spans="1:13" s="830" customFormat="1" ht="18">
      <c r="A1" s="856" t="s">
        <v>546</v>
      </c>
      <c r="B1" s="856"/>
      <c r="C1" s="856"/>
      <c r="D1" s="856"/>
      <c r="E1" s="856"/>
      <c r="F1" s="856"/>
      <c r="G1" s="856"/>
      <c r="H1" s="829"/>
      <c r="I1" s="829"/>
    </row>
    <row r="3" spans="1:13" s="199" customFormat="1" ht="20.100000000000001" customHeight="1">
      <c r="A3" s="1284" t="s">
        <v>547</v>
      </c>
      <c r="B3" s="1284"/>
      <c r="C3" s="1284"/>
      <c r="D3" s="1284"/>
      <c r="E3" s="1284"/>
      <c r="F3" s="1284"/>
      <c r="G3" s="1284"/>
      <c r="H3" s="857"/>
      <c r="I3" s="857"/>
      <c r="J3" s="857"/>
      <c r="K3" s="857"/>
      <c r="L3" s="857"/>
      <c r="M3" s="857"/>
    </row>
    <row r="4" spans="1:13" s="199" customFormat="1" ht="20.100000000000001" customHeight="1" thickBot="1">
      <c r="A4" s="858"/>
      <c r="B4" s="858"/>
      <c r="C4" s="858"/>
      <c r="D4" s="858"/>
      <c r="E4" s="858"/>
      <c r="F4" s="858"/>
      <c r="G4" s="858"/>
      <c r="H4" s="857"/>
      <c r="I4" s="857"/>
      <c r="J4" s="857"/>
      <c r="K4" s="857"/>
      <c r="L4" s="857"/>
      <c r="M4" s="857"/>
    </row>
    <row r="5" spans="1:13" s="199" customFormat="1" ht="28.5" customHeight="1" thickBot="1">
      <c r="A5" s="1285"/>
      <c r="B5" s="1286"/>
      <c r="C5" s="859" t="s">
        <v>82</v>
      </c>
      <c r="D5" s="860" t="s">
        <v>548</v>
      </c>
      <c r="E5" s="1287" t="s">
        <v>549</v>
      </c>
      <c r="F5" s="857"/>
      <c r="G5" s="857"/>
      <c r="H5" s="857"/>
      <c r="I5" s="857"/>
      <c r="J5" s="857"/>
      <c r="K5" s="857"/>
    </row>
    <row r="6" spans="1:13" s="199" customFormat="1" ht="22.5" customHeight="1">
      <c r="A6" s="861" t="s">
        <v>550</v>
      </c>
      <c r="B6" s="862" t="s">
        <v>551</v>
      </c>
      <c r="C6" s="863"/>
      <c r="D6" s="864" t="s">
        <v>552</v>
      </c>
      <c r="E6" s="1288"/>
      <c r="F6" s="198"/>
      <c r="G6" s="198"/>
      <c r="H6" s="836"/>
      <c r="I6" s="836"/>
    </row>
    <row r="7" spans="1:13" s="199" customFormat="1" ht="16.5" customHeight="1">
      <c r="A7" s="1280" t="s">
        <v>472</v>
      </c>
      <c r="B7" s="865" t="s">
        <v>9</v>
      </c>
      <c r="C7" s="866">
        <v>620</v>
      </c>
      <c r="D7" s="867">
        <v>620</v>
      </c>
      <c r="E7" s="1282">
        <v>300</v>
      </c>
      <c r="F7" s="868"/>
      <c r="G7" s="204"/>
      <c r="H7" s="869"/>
      <c r="I7" s="870"/>
      <c r="J7" s="870"/>
      <c r="K7" s="870"/>
    </row>
    <row r="8" spans="1:13" s="199" customFormat="1" ht="16.5" customHeight="1">
      <c r="A8" s="1281"/>
      <c r="B8" s="871" t="s">
        <v>11</v>
      </c>
      <c r="C8" s="872">
        <v>394</v>
      </c>
      <c r="D8" s="873">
        <v>394</v>
      </c>
      <c r="E8" s="1283"/>
      <c r="F8" s="868"/>
      <c r="G8" s="204"/>
      <c r="H8" s="869"/>
      <c r="I8" s="870"/>
      <c r="J8" s="870"/>
      <c r="K8" s="870"/>
    </row>
    <row r="9" spans="1:13" s="199" customFormat="1" ht="16.5" customHeight="1">
      <c r="A9" s="1280" t="s">
        <v>26</v>
      </c>
      <c r="B9" s="865" t="s">
        <v>9</v>
      </c>
      <c r="C9" s="866">
        <v>931</v>
      </c>
      <c r="D9" s="867">
        <v>931</v>
      </c>
      <c r="E9" s="1282">
        <v>500</v>
      </c>
      <c r="F9" s="868"/>
      <c r="G9" s="204"/>
      <c r="H9" s="869"/>
      <c r="I9" s="870"/>
      <c r="J9" s="870"/>
      <c r="K9" s="870"/>
    </row>
    <row r="10" spans="1:13" s="199" customFormat="1" ht="16.5" customHeight="1">
      <c r="A10" s="1281"/>
      <c r="B10" s="871" t="s">
        <v>11</v>
      </c>
      <c r="C10" s="872">
        <v>590</v>
      </c>
      <c r="D10" s="873">
        <v>590</v>
      </c>
      <c r="E10" s="1283"/>
      <c r="F10" s="868"/>
      <c r="G10" s="204"/>
      <c r="H10" s="869"/>
      <c r="I10" s="870"/>
      <c r="J10" s="870"/>
      <c r="K10" s="870"/>
    </row>
    <row r="11" spans="1:13" ht="15" customHeight="1" thickBot="1">
      <c r="I11" s="870"/>
      <c r="J11" s="870"/>
      <c r="K11" s="870"/>
    </row>
    <row r="12" spans="1:13" ht="26.25" customHeight="1" thickBot="1">
      <c r="A12" s="1285"/>
      <c r="B12" s="1286"/>
      <c r="C12" s="859" t="s">
        <v>82</v>
      </c>
      <c r="D12" s="860" t="s">
        <v>548</v>
      </c>
      <c r="E12" s="1287" t="s">
        <v>549</v>
      </c>
      <c r="I12" s="870"/>
      <c r="J12" s="870"/>
      <c r="K12" s="870"/>
    </row>
    <row r="13" spans="1:13" ht="18" customHeight="1">
      <c r="A13" s="861" t="s">
        <v>550</v>
      </c>
      <c r="B13" s="862" t="s">
        <v>551</v>
      </c>
      <c r="C13" s="874"/>
      <c r="D13" s="864" t="s">
        <v>552</v>
      </c>
      <c r="E13" s="1288"/>
      <c r="I13" s="870"/>
      <c r="J13" s="870"/>
      <c r="K13" s="870"/>
    </row>
    <row r="14" spans="1:13" ht="12.75" customHeight="1">
      <c r="A14" s="1298" t="s">
        <v>553</v>
      </c>
      <c r="B14" s="865" t="s">
        <v>9</v>
      </c>
      <c r="C14" s="866">
        <v>495</v>
      </c>
      <c r="D14" s="867">
        <v>495</v>
      </c>
      <c r="E14" s="1282">
        <v>300</v>
      </c>
      <c r="I14" s="870"/>
      <c r="J14" s="870"/>
      <c r="K14" s="870"/>
    </row>
    <row r="15" spans="1:13" ht="12.75" customHeight="1">
      <c r="A15" s="1299"/>
      <c r="B15" s="871" t="s">
        <v>11</v>
      </c>
      <c r="C15" s="872">
        <v>0</v>
      </c>
      <c r="D15" s="873">
        <v>320</v>
      </c>
      <c r="E15" s="1283"/>
      <c r="F15" s="868"/>
      <c r="G15" s="204"/>
      <c r="I15" s="870"/>
      <c r="J15" s="870"/>
      <c r="K15" s="870"/>
    </row>
    <row r="16" spans="1:13" ht="13.5" customHeight="1">
      <c r="I16" s="870"/>
      <c r="J16" s="870"/>
      <c r="K16" s="870"/>
    </row>
    <row r="17" spans="1:12" ht="13.5" customHeight="1">
      <c r="A17" s="1300" t="s">
        <v>554</v>
      </c>
      <c r="B17" s="1300"/>
      <c r="C17" s="1300"/>
      <c r="D17" s="1300"/>
      <c r="E17" s="1300"/>
      <c r="F17" s="1300"/>
      <c r="I17" s="870"/>
      <c r="J17" s="870"/>
      <c r="K17" s="870"/>
    </row>
    <row r="18" spans="1:12" ht="13.5" customHeight="1">
      <c r="A18" s="1300"/>
      <c r="B18" s="1300"/>
      <c r="C18" s="1300"/>
      <c r="D18" s="1300"/>
      <c r="E18" s="1300"/>
      <c r="F18" s="1300"/>
      <c r="I18" s="870"/>
      <c r="J18" s="870"/>
      <c r="K18" s="870"/>
    </row>
    <row r="19" spans="1:12" ht="13.5" customHeight="1" thickBot="1">
      <c r="A19" s="875"/>
      <c r="B19" s="875"/>
      <c r="C19" s="875"/>
      <c r="D19" s="875"/>
      <c r="E19" s="875"/>
      <c r="F19" s="875"/>
      <c r="G19" s="876"/>
      <c r="I19" s="870"/>
      <c r="J19" s="870"/>
      <c r="K19" s="870"/>
    </row>
    <row r="20" spans="1:12" ht="13.5" customHeight="1" thickTop="1" thickBot="1">
      <c r="B20" s="877"/>
      <c r="C20" s="877"/>
      <c r="D20" s="877"/>
      <c r="E20" s="240"/>
      <c r="F20" s="878"/>
      <c r="G20" s="879"/>
      <c r="H20" s="480"/>
      <c r="L20" s="880"/>
    </row>
    <row r="21" spans="1:12" ht="24.75" thickBot="1">
      <c r="F21" s="881" t="s">
        <v>6</v>
      </c>
      <c r="G21" s="882" t="s">
        <v>555</v>
      </c>
      <c r="H21" s="480"/>
      <c r="L21" s="880"/>
    </row>
    <row r="22" spans="1:12" ht="12.75" customHeight="1">
      <c r="A22" s="1289" t="s">
        <v>556</v>
      </c>
      <c r="B22" s="1292" t="s">
        <v>557</v>
      </c>
      <c r="C22" s="1293"/>
      <c r="D22" s="1293"/>
      <c r="E22" s="1294"/>
      <c r="F22" s="883">
        <v>60</v>
      </c>
      <c r="G22" s="884">
        <f>F22*1.2</f>
        <v>72</v>
      </c>
      <c r="H22" s="561"/>
      <c r="L22" s="880"/>
    </row>
    <row r="23" spans="1:12" ht="13.5" customHeight="1" thickBot="1">
      <c r="A23" s="1290"/>
      <c r="B23" s="1295" t="s">
        <v>152</v>
      </c>
      <c r="C23" s="1296"/>
      <c r="D23" s="1296"/>
      <c r="E23" s="1297"/>
      <c r="F23" s="885">
        <v>60</v>
      </c>
      <c r="G23" s="886" t="s">
        <v>558</v>
      </c>
      <c r="H23" s="480"/>
      <c r="L23" s="880"/>
    </row>
    <row r="24" spans="1:12" ht="12.75" customHeight="1">
      <c r="A24" s="1290"/>
      <c r="B24" s="1292" t="s">
        <v>559</v>
      </c>
      <c r="C24" s="1293"/>
      <c r="D24" s="1293"/>
      <c r="E24" s="1294"/>
      <c r="F24" s="887">
        <v>80</v>
      </c>
      <c r="G24" s="888">
        <f>F24*1.2</f>
        <v>96</v>
      </c>
      <c r="H24" s="561"/>
      <c r="L24" s="880"/>
    </row>
    <row r="25" spans="1:12" ht="13.5" thickBot="1">
      <c r="A25" s="1291"/>
      <c r="B25" s="1295" t="s">
        <v>152</v>
      </c>
      <c r="C25" s="1296"/>
      <c r="D25" s="1296"/>
      <c r="E25" s="1297"/>
      <c r="F25" s="885">
        <v>80</v>
      </c>
      <c r="G25" s="886" t="s">
        <v>558</v>
      </c>
    </row>
    <row r="26" spans="1:12">
      <c r="H26" s="480"/>
    </row>
  </sheetData>
  <mergeCells count="17">
    <mergeCell ref="A12:B12"/>
    <mergeCell ref="E12:E13"/>
    <mergeCell ref="A14:A15"/>
    <mergeCell ref="E14:E15"/>
    <mergeCell ref="A17:F18"/>
    <mergeCell ref="A22:A25"/>
    <mergeCell ref="B22:E22"/>
    <mergeCell ref="B23:E23"/>
    <mergeCell ref="B24:E24"/>
    <mergeCell ref="B25:E25"/>
    <mergeCell ref="A9:A10"/>
    <mergeCell ref="E9:E10"/>
    <mergeCell ref="A3:G3"/>
    <mergeCell ref="A5:B5"/>
    <mergeCell ref="E5:E6"/>
    <mergeCell ref="A7:A8"/>
    <mergeCell ref="E7:E8"/>
  </mergeCells>
  <pageMargins left="0.24" right="0.28000000000000003" top="0.6" bottom="0.43307086614173229" header="0.31496062992125984" footer="0.31496062992125984"/>
  <pageSetup paperSize="9" orientation="portrait" r:id="rId1"/>
  <headerFooter>
    <oddHeader>&amp;C&amp;"Arial,Gras"TARIFS FESTIVALIERS AVIGNON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76F6-3753-4425-9A97-2F51D3D5CE63}">
  <sheetPr>
    <tabColor rgb="FFFF0000"/>
  </sheetPr>
  <dimension ref="A1:S114"/>
  <sheetViews>
    <sheetView workbookViewId="0">
      <selection activeCell="E5" sqref="E5"/>
    </sheetView>
  </sheetViews>
  <sheetFormatPr baseColWidth="10" defaultColWidth="11.42578125" defaultRowHeight="12.75"/>
  <cols>
    <col min="1" max="1" width="57" style="198" customWidth="1"/>
    <col min="2" max="2" width="15.140625" style="508" customWidth="1"/>
    <col min="3" max="3" width="11.140625" style="565" customWidth="1"/>
    <col min="4" max="4" width="12.140625" style="509" customWidth="1"/>
    <col min="5" max="5" width="13.140625" style="484" customWidth="1"/>
    <col min="6" max="6" width="3.42578125" style="198" customWidth="1"/>
    <col min="7" max="7" width="1.28515625" style="198" customWidth="1"/>
    <col min="8" max="8" width="19" style="198" customWidth="1"/>
    <col min="9" max="16384" width="11.42578125" style="198"/>
  </cols>
  <sheetData>
    <row r="1" spans="1:16" ht="24" customHeight="1" thickBot="1">
      <c r="A1" s="961" t="s">
        <v>290</v>
      </c>
      <c r="B1" s="961"/>
      <c r="C1" s="961"/>
      <c r="D1" s="961"/>
    </row>
    <row r="2" spans="1:16" ht="15">
      <c r="A2" s="485" t="s">
        <v>291</v>
      </c>
      <c r="B2" s="486" t="s">
        <v>292</v>
      </c>
      <c r="C2" s="487" t="s">
        <v>293</v>
      </c>
      <c r="D2" s="488" t="s">
        <v>294</v>
      </c>
      <c r="I2" s="489"/>
      <c r="J2" s="489"/>
      <c r="K2" s="489"/>
    </row>
    <row r="3" spans="1:16" ht="15">
      <c r="A3" s="490" t="s">
        <v>295</v>
      </c>
      <c r="B3" s="491">
        <v>5.55</v>
      </c>
      <c r="C3" s="492">
        <v>0.2</v>
      </c>
      <c r="D3" s="493">
        <f>B3*C3+B3</f>
        <v>6.66</v>
      </c>
      <c r="E3" s="494"/>
      <c r="F3" s="452"/>
      <c r="G3" s="489"/>
      <c r="H3" s="489"/>
      <c r="I3" s="489"/>
      <c r="J3" s="489"/>
      <c r="K3" s="489"/>
      <c r="L3" s="489"/>
      <c r="M3" s="489"/>
    </row>
    <row r="4" spans="1:16" ht="15">
      <c r="A4" s="490" t="s">
        <v>296</v>
      </c>
      <c r="B4" s="491">
        <v>10</v>
      </c>
      <c r="C4" s="492">
        <v>0.2</v>
      </c>
      <c r="D4" s="493">
        <f t="shared" ref="D4:D74" si="0">B4*C4+B4</f>
        <v>12</v>
      </c>
      <c r="E4" s="495"/>
      <c r="F4" s="496"/>
      <c r="G4" s="489"/>
      <c r="H4" s="489"/>
      <c r="I4" s="489"/>
      <c r="J4" s="489"/>
      <c r="K4" s="489"/>
      <c r="L4" s="489"/>
      <c r="M4" s="489"/>
      <c r="O4" s="496"/>
      <c r="P4" s="496"/>
    </row>
    <row r="5" spans="1:16" ht="42.75">
      <c r="A5" s="497" t="s">
        <v>297</v>
      </c>
      <c r="B5" s="498">
        <v>20</v>
      </c>
      <c r="C5" s="499">
        <v>0.2</v>
      </c>
      <c r="D5" s="493">
        <f t="shared" si="0"/>
        <v>24</v>
      </c>
      <c r="E5" s="495"/>
      <c r="F5" s="496"/>
      <c r="G5" s="489"/>
      <c r="H5" s="489"/>
      <c r="I5" s="489"/>
      <c r="J5" s="489"/>
      <c r="K5" s="489"/>
      <c r="L5" s="489"/>
      <c r="M5" s="489"/>
      <c r="O5" s="496"/>
      <c r="P5" s="496"/>
    </row>
    <row r="6" spans="1:16" ht="15.75" thickBot="1">
      <c r="A6" s="500" t="s">
        <v>298</v>
      </c>
      <c r="B6" s="501">
        <v>15</v>
      </c>
      <c r="C6" s="502">
        <v>0.2</v>
      </c>
      <c r="D6" s="503">
        <f t="shared" si="0"/>
        <v>18</v>
      </c>
      <c r="E6" s="495"/>
      <c r="F6" s="496"/>
      <c r="G6" s="489"/>
      <c r="H6" s="489"/>
    </row>
    <row r="7" spans="1:16" ht="15" customHeight="1">
      <c r="A7" s="504" t="s">
        <v>299</v>
      </c>
      <c r="B7" s="505">
        <v>5.55</v>
      </c>
      <c r="C7" s="506">
        <v>0.2</v>
      </c>
      <c r="D7" s="507">
        <f>B7*C7+B7</f>
        <v>6.66</v>
      </c>
      <c r="E7" s="495"/>
      <c r="F7" s="496"/>
      <c r="G7" s="489"/>
      <c r="H7" s="489"/>
    </row>
    <row r="8" spans="1:16" ht="15">
      <c r="A8" s="490" t="s">
        <v>300</v>
      </c>
      <c r="B8" s="491">
        <v>18.850000000000001</v>
      </c>
      <c r="C8" s="492">
        <v>0.2</v>
      </c>
      <c r="D8" s="493">
        <f>B8*C8+B8</f>
        <v>22.62</v>
      </c>
      <c r="E8" s="495"/>
      <c r="F8" s="496"/>
      <c r="G8" s="489"/>
      <c r="H8" s="489"/>
    </row>
    <row r="9" spans="1:16" ht="15.75" thickBot="1">
      <c r="A9" s="500" t="s">
        <v>301</v>
      </c>
      <c r="B9" s="501">
        <v>37</v>
      </c>
      <c r="C9" s="502">
        <v>0.2</v>
      </c>
      <c r="D9" s="503">
        <f>B9*C9+B9</f>
        <v>44.4</v>
      </c>
      <c r="E9" s="495"/>
      <c r="F9" s="496"/>
      <c r="G9" s="489"/>
      <c r="H9" s="489"/>
    </row>
    <row r="10" spans="1:16" ht="13.5" thickBot="1">
      <c r="C10" s="508"/>
      <c r="E10" s="495"/>
      <c r="F10" s="496"/>
      <c r="G10" s="489"/>
      <c r="H10" s="489"/>
    </row>
    <row r="11" spans="1:16" ht="21" customHeight="1" thickBot="1">
      <c r="A11" s="1003" t="s">
        <v>302</v>
      </c>
      <c r="B11" s="1004"/>
      <c r="C11" s="1004"/>
      <c r="D11" s="1005"/>
      <c r="G11" s="510"/>
      <c r="H11" s="510"/>
      <c r="I11" s="510"/>
      <c r="J11" s="510"/>
      <c r="K11" s="510"/>
      <c r="L11" s="510"/>
      <c r="M11" s="510"/>
    </row>
    <row r="12" spans="1:16" ht="15.75" customHeight="1" thickBot="1">
      <c r="A12" s="1006" t="s">
        <v>303</v>
      </c>
      <c r="B12" s="1007"/>
      <c r="C12" s="1007"/>
      <c r="D12" s="1008"/>
      <c r="G12" s="510"/>
      <c r="H12" s="510"/>
      <c r="I12" s="510"/>
      <c r="J12" s="510"/>
      <c r="K12" s="510"/>
      <c r="L12" s="510"/>
      <c r="M12" s="510"/>
    </row>
    <row r="13" spans="1:16" ht="15">
      <c r="A13" s="485" t="s">
        <v>304</v>
      </c>
      <c r="B13" s="486" t="s">
        <v>305</v>
      </c>
      <c r="C13" s="487" t="s">
        <v>293</v>
      </c>
      <c r="D13" s="488" t="s">
        <v>294</v>
      </c>
      <c r="G13" s="511"/>
      <c r="H13" s="511"/>
      <c r="I13" s="511"/>
      <c r="J13" s="511"/>
      <c r="K13" s="511"/>
      <c r="L13" s="511"/>
      <c r="M13" s="511"/>
    </row>
    <row r="14" spans="1:16" ht="15">
      <c r="A14" s="490" t="s">
        <v>306</v>
      </c>
      <c r="B14" s="491">
        <v>18</v>
      </c>
      <c r="C14" s="492">
        <v>0</v>
      </c>
      <c r="D14" s="493">
        <f>B14*C10+B14</f>
        <v>18</v>
      </c>
    </row>
    <row r="15" spans="1:16" ht="15">
      <c r="A15" s="490" t="s">
        <v>307</v>
      </c>
      <c r="B15" s="491">
        <v>68</v>
      </c>
      <c r="C15" s="492">
        <v>0</v>
      </c>
      <c r="D15" s="493">
        <f t="shared" si="0"/>
        <v>68</v>
      </c>
    </row>
    <row r="16" spans="1:16" ht="15">
      <c r="A16" s="490" t="s">
        <v>308</v>
      </c>
      <c r="B16" s="491">
        <v>120</v>
      </c>
      <c r="C16" s="492">
        <v>0</v>
      </c>
      <c r="D16" s="493">
        <f t="shared" si="0"/>
        <v>120</v>
      </c>
    </row>
    <row r="17" spans="1:4" ht="15">
      <c r="A17" s="490" t="s">
        <v>309</v>
      </c>
      <c r="B17" s="491">
        <v>50</v>
      </c>
      <c r="C17" s="492">
        <v>0</v>
      </c>
      <c r="D17" s="493">
        <f t="shared" si="0"/>
        <v>50</v>
      </c>
    </row>
    <row r="18" spans="1:4" ht="15">
      <c r="A18" s="490" t="s">
        <v>310</v>
      </c>
      <c r="B18" s="491">
        <v>98</v>
      </c>
      <c r="C18" s="492">
        <v>0</v>
      </c>
      <c r="D18" s="493">
        <f t="shared" si="0"/>
        <v>98</v>
      </c>
    </row>
    <row r="19" spans="1:4" ht="15">
      <c r="A19" s="490" t="s">
        <v>311</v>
      </c>
      <c r="B19" s="491">
        <v>65</v>
      </c>
      <c r="C19" s="492">
        <v>0</v>
      </c>
      <c r="D19" s="493">
        <f t="shared" si="0"/>
        <v>65</v>
      </c>
    </row>
    <row r="20" spans="1:4" ht="15">
      <c r="A20" s="490" t="s">
        <v>312</v>
      </c>
      <c r="B20" s="491">
        <v>110</v>
      </c>
      <c r="C20" s="492">
        <v>0</v>
      </c>
      <c r="D20" s="493">
        <f t="shared" si="0"/>
        <v>110</v>
      </c>
    </row>
    <row r="21" spans="1:4" ht="15">
      <c r="A21" s="490" t="s">
        <v>313</v>
      </c>
      <c r="B21" s="491">
        <v>60</v>
      </c>
      <c r="C21" s="492">
        <v>0</v>
      </c>
      <c r="D21" s="493">
        <f t="shared" si="0"/>
        <v>60</v>
      </c>
    </row>
    <row r="22" spans="1:4" ht="15">
      <c r="A22" s="490" t="s">
        <v>314</v>
      </c>
      <c r="B22" s="491">
        <v>30</v>
      </c>
      <c r="C22" s="492">
        <v>0</v>
      </c>
      <c r="D22" s="493">
        <f t="shared" si="0"/>
        <v>30</v>
      </c>
    </row>
    <row r="23" spans="1:4" ht="15">
      <c r="A23" s="490" t="s">
        <v>315</v>
      </c>
      <c r="B23" s="491">
        <v>130</v>
      </c>
      <c r="C23" s="492">
        <v>0</v>
      </c>
      <c r="D23" s="493">
        <f t="shared" si="0"/>
        <v>130</v>
      </c>
    </row>
    <row r="24" spans="1:4" ht="15">
      <c r="A24" s="490" t="s">
        <v>316</v>
      </c>
      <c r="B24" s="491">
        <v>55</v>
      </c>
      <c r="C24" s="492">
        <v>0</v>
      </c>
      <c r="D24" s="493">
        <f t="shared" si="0"/>
        <v>55</v>
      </c>
    </row>
    <row r="25" spans="1:4" ht="15">
      <c r="A25" s="490" t="s">
        <v>317</v>
      </c>
      <c r="B25" s="491">
        <v>170</v>
      </c>
      <c r="C25" s="492">
        <v>0</v>
      </c>
      <c r="D25" s="493">
        <f t="shared" si="0"/>
        <v>170</v>
      </c>
    </row>
    <row r="26" spans="1:4" ht="15">
      <c r="A26" s="512" t="s">
        <v>318</v>
      </c>
      <c r="B26" s="513">
        <v>150</v>
      </c>
      <c r="C26" s="514">
        <v>0</v>
      </c>
      <c r="D26" s="515">
        <f t="shared" si="0"/>
        <v>150</v>
      </c>
    </row>
    <row r="27" spans="1:4" ht="15">
      <c r="A27" s="490" t="s">
        <v>319</v>
      </c>
      <c r="B27" s="491">
        <v>10</v>
      </c>
      <c r="C27" s="492">
        <v>0</v>
      </c>
      <c r="D27" s="493">
        <f t="shared" si="0"/>
        <v>10</v>
      </c>
    </row>
    <row r="28" spans="1:4" ht="15">
      <c r="A28" s="490" t="s">
        <v>320</v>
      </c>
      <c r="B28" s="491">
        <v>15</v>
      </c>
      <c r="C28" s="492">
        <v>0</v>
      </c>
      <c r="D28" s="493">
        <f t="shared" si="0"/>
        <v>15</v>
      </c>
    </row>
    <row r="29" spans="1:4" ht="15">
      <c r="A29" s="490" t="s">
        <v>321</v>
      </c>
      <c r="B29" s="491">
        <v>5</v>
      </c>
      <c r="C29" s="492">
        <v>0</v>
      </c>
      <c r="D29" s="493">
        <f t="shared" si="0"/>
        <v>5</v>
      </c>
    </row>
    <row r="30" spans="1:4" ht="15">
      <c r="A30" s="516" t="s">
        <v>322</v>
      </c>
      <c r="B30" s="517">
        <v>15</v>
      </c>
      <c r="C30" s="492">
        <v>0</v>
      </c>
      <c r="D30" s="493">
        <f t="shared" si="0"/>
        <v>15</v>
      </c>
    </row>
    <row r="31" spans="1:4" ht="15">
      <c r="A31" s="518" t="s">
        <v>323</v>
      </c>
      <c r="B31" s="517">
        <v>25</v>
      </c>
      <c r="C31" s="492">
        <v>0</v>
      </c>
      <c r="D31" s="493">
        <f t="shared" si="0"/>
        <v>25</v>
      </c>
    </row>
    <row r="32" spans="1:4" ht="15">
      <c r="A32" s="519" t="s">
        <v>324</v>
      </c>
      <c r="B32" s="491">
        <v>10</v>
      </c>
      <c r="C32" s="492">
        <v>0</v>
      </c>
      <c r="D32" s="493">
        <f t="shared" si="0"/>
        <v>10</v>
      </c>
    </row>
    <row r="33" spans="1:8" ht="15">
      <c r="A33" s="519" t="s">
        <v>325</v>
      </c>
      <c r="B33" s="491">
        <v>2</v>
      </c>
      <c r="C33" s="492">
        <v>0</v>
      </c>
      <c r="D33" s="493">
        <f t="shared" si="0"/>
        <v>2</v>
      </c>
    </row>
    <row r="34" spans="1:8" ht="15">
      <c r="A34" s="520" t="s">
        <v>326</v>
      </c>
      <c r="B34" s="491">
        <v>3</v>
      </c>
      <c r="C34" s="492">
        <v>0</v>
      </c>
      <c r="D34" s="493">
        <f t="shared" si="0"/>
        <v>3</v>
      </c>
    </row>
    <row r="35" spans="1:8" ht="15">
      <c r="A35" s="518" t="s">
        <v>327</v>
      </c>
      <c r="B35" s="517">
        <v>80</v>
      </c>
      <c r="C35" s="521">
        <v>0</v>
      </c>
      <c r="D35" s="493">
        <f t="shared" si="0"/>
        <v>80</v>
      </c>
    </row>
    <row r="36" spans="1:8" ht="15.75" thickBot="1">
      <c r="A36" s="522" t="s">
        <v>328</v>
      </c>
      <c r="B36" s="523">
        <v>15</v>
      </c>
      <c r="C36" s="524">
        <v>0</v>
      </c>
      <c r="D36" s="525">
        <f t="shared" si="0"/>
        <v>15</v>
      </c>
    </row>
    <row r="37" spans="1:8" ht="15" customHeight="1" thickBot="1">
      <c r="A37" s="1009" t="s">
        <v>329</v>
      </c>
      <c r="B37" s="1010"/>
      <c r="C37" s="1010"/>
      <c r="D37" s="1011"/>
    </row>
    <row r="38" spans="1:8" ht="15">
      <c r="A38" s="526" t="s">
        <v>304</v>
      </c>
      <c r="B38" s="527" t="s">
        <v>305</v>
      </c>
      <c r="C38" s="528" t="s">
        <v>293</v>
      </c>
      <c r="D38" s="529" t="s">
        <v>294</v>
      </c>
    </row>
    <row r="39" spans="1:8" ht="15">
      <c r="A39" s="530" t="s">
        <v>330</v>
      </c>
      <c r="B39" s="531">
        <v>20</v>
      </c>
      <c r="C39" s="532">
        <v>0</v>
      </c>
      <c r="D39" s="533">
        <f t="shared" si="0"/>
        <v>20</v>
      </c>
    </row>
    <row r="40" spans="1:8" ht="15">
      <c r="A40" s="530" t="s">
        <v>331</v>
      </c>
      <c r="B40" s="531">
        <v>7</v>
      </c>
      <c r="C40" s="532">
        <v>0</v>
      </c>
      <c r="D40" s="533">
        <f t="shared" si="0"/>
        <v>7</v>
      </c>
    </row>
    <row r="41" spans="1:8" ht="15">
      <c r="A41" s="530" t="s">
        <v>332</v>
      </c>
      <c r="B41" s="531">
        <v>5</v>
      </c>
      <c r="C41" s="532">
        <v>0</v>
      </c>
      <c r="D41" s="533">
        <f t="shared" si="0"/>
        <v>5</v>
      </c>
    </row>
    <row r="42" spans="1:8" ht="28.5">
      <c r="A42" s="534" t="s">
        <v>333</v>
      </c>
      <c r="B42" s="531">
        <v>25</v>
      </c>
      <c r="C42" s="532">
        <v>0</v>
      </c>
      <c r="D42" s="533">
        <f t="shared" si="0"/>
        <v>25</v>
      </c>
      <c r="E42" s="535"/>
      <c r="F42" s="536"/>
      <c r="G42" s="536"/>
      <c r="H42" s="537"/>
    </row>
    <row r="43" spans="1:8" ht="15">
      <c r="A43" s="538" t="s">
        <v>334</v>
      </c>
      <c r="B43" s="539">
        <v>10</v>
      </c>
      <c r="C43" s="532">
        <v>0</v>
      </c>
      <c r="D43" s="540">
        <f t="shared" si="0"/>
        <v>10</v>
      </c>
      <c r="H43" s="537"/>
    </row>
    <row r="44" spans="1:8" ht="15">
      <c r="A44" s="538" t="s">
        <v>335</v>
      </c>
      <c r="B44" s="539">
        <v>80</v>
      </c>
      <c r="C44" s="532">
        <v>0</v>
      </c>
      <c r="D44" s="540">
        <f t="shared" si="0"/>
        <v>80</v>
      </c>
      <c r="H44" s="537"/>
    </row>
    <row r="45" spans="1:8" ht="15">
      <c r="A45" s="541" t="s">
        <v>336</v>
      </c>
      <c r="B45" s="539">
        <v>150</v>
      </c>
      <c r="C45" s="532">
        <v>0</v>
      </c>
      <c r="D45" s="540">
        <f t="shared" si="0"/>
        <v>150</v>
      </c>
    </row>
    <row r="46" spans="1:8" ht="15">
      <c r="A46" s="542" t="s">
        <v>337</v>
      </c>
      <c r="B46" s="539">
        <v>200</v>
      </c>
      <c r="C46" s="532">
        <v>0</v>
      </c>
      <c r="D46" s="540">
        <f t="shared" si="0"/>
        <v>200</v>
      </c>
    </row>
    <row r="47" spans="1:8" ht="15.75" thickBot="1">
      <c r="A47" s="543" t="s">
        <v>338</v>
      </c>
      <c r="B47" s="544">
        <v>75</v>
      </c>
      <c r="C47" s="545">
        <v>0</v>
      </c>
      <c r="D47" s="546">
        <f t="shared" si="0"/>
        <v>75</v>
      </c>
    </row>
    <row r="48" spans="1:8" ht="15" customHeight="1" thickBot="1">
      <c r="A48" s="1012" t="s">
        <v>339</v>
      </c>
      <c r="B48" s="1013"/>
      <c r="C48" s="1013"/>
      <c r="D48" s="1014"/>
    </row>
    <row r="49" spans="1:4" ht="15">
      <c r="A49" s="526" t="s">
        <v>304</v>
      </c>
      <c r="B49" s="527" t="s">
        <v>305</v>
      </c>
      <c r="C49" s="528" t="s">
        <v>293</v>
      </c>
      <c r="D49" s="529" t="s">
        <v>294</v>
      </c>
    </row>
    <row r="50" spans="1:4" ht="15">
      <c r="A50" s="490" t="s">
        <v>340</v>
      </c>
      <c r="B50" s="539">
        <v>20</v>
      </c>
      <c r="C50" s="547">
        <v>0</v>
      </c>
      <c r="D50" s="540">
        <f t="shared" si="0"/>
        <v>20</v>
      </c>
    </row>
    <row r="51" spans="1:4" ht="15">
      <c r="A51" s="490" t="s">
        <v>341</v>
      </c>
      <c r="B51" s="539">
        <v>110</v>
      </c>
      <c r="C51" s="547">
        <v>0</v>
      </c>
      <c r="D51" s="540">
        <f t="shared" si="0"/>
        <v>110</v>
      </c>
    </row>
    <row r="52" spans="1:4" ht="15">
      <c r="A52" s="490" t="s">
        <v>342</v>
      </c>
      <c r="B52" s="539">
        <v>5</v>
      </c>
      <c r="C52" s="547">
        <v>0</v>
      </c>
      <c r="D52" s="540">
        <f t="shared" si="0"/>
        <v>5</v>
      </c>
    </row>
    <row r="53" spans="1:4" ht="15">
      <c r="A53" s="490" t="s">
        <v>343</v>
      </c>
      <c r="B53" s="539">
        <v>26</v>
      </c>
      <c r="C53" s="547">
        <v>0</v>
      </c>
      <c r="D53" s="540">
        <f t="shared" si="0"/>
        <v>26</v>
      </c>
    </row>
    <row r="54" spans="1:4" ht="15">
      <c r="A54" s="490" t="s">
        <v>344</v>
      </c>
      <c r="B54" s="539">
        <v>80</v>
      </c>
      <c r="C54" s="547">
        <v>0</v>
      </c>
      <c r="D54" s="540">
        <f t="shared" si="0"/>
        <v>80</v>
      </c>
    </row>
    <row r="55" spans="1:4" ht="15">
      <c r="A55" s="490" t="s">
        <v>345</v>
      </c>
      <c r="B55" s="539">
        <v>15</v>
      </c>
      <c r="C55" s="547">
        <v>0</v>
      </c>
      <c r="D55" s="540">
        <f t="shared" si="0"/>
        <v>15</v>
      </c>
    </row>
    <row r="56" spans="1:4" ht="15">
      <c r="A56" s="490" t="s">
        <v>346</v>
      </c>
      <c r="B56" s="539">
        <v>9</v>
      </c>
      <c r="C56" s="547">
        <v>0</v>
      </c>
      <c r="D56" s="540">
        <f t="shared" si="0"/>
        <v>9</v>
      </c>
    </row>
    <row r="57" spans="1:4" ht="15">
      <c r="A57" s="542" t="s">
        <v>347</v>
      </c>
      <c r="B57" s="539">
        <v>10</v>
      </c>
      <c r="C57" s="547">
        <v>0</v>
      </c>
      <c r="D57" s="540">
        <f t="shared" si="0"/>
        <v>10</v>
      </c>
    </row>
    <row r="58" spans="1:4" ht="15">
      <c r="A58" s="490" t="s">
        <v>348</v>
      </c>
      <c r="B58" s="539">
        <v>10</v>
      </c>
      <c r="C58" s="547">
        <v>0</v>
      </c>
      <c r="D58" s="540">
        <f t="shared" si="0"/>
        <v>10</v>
      </c>
    </row>
    <row r="59" spans="1:4" ht="15.75" thickBot="1">
      <c r="A59" s="543" t="s">
        <v>349</v>
      </c>
      <c r="B59" s="544">
        <v>150</v>
      </c>
      <c r="C59" s="548">
        <v>0</v>
      </c>
      <c r="D59" s="546">
        <f t="shared" si="0"/>
        <v>150</v>
      </c>
    </row>
    <row r="60" spans="1:4" ht="15" customHeight="1" thickBot="1">
      <c r="A60" s="1015" t="s">
        <v>350</v>
      </c>
      <c r="B60" s="1016"/>
      <c r="C60" s="1016"/>
      <c r="D60" s="1017"/>
    </row>
    <row r="61" spans="1:4" ht="15">
      <c r="A61" s="526" t="s">
        <v>304</v>
      </c>
      <c r="B61" s="527" t="s">
        <v>305</v>
      </c>
      <c r="C61" s="528" t="s">
        <v>293</v>
      </c>
      <c r="D61" s="529" t="s">
        <v>294</v>
      </c>
    </row>
    <row r="62" spans="1:4" ht="15">
      <c r="A62" s="490" t="s">
        <v>351</v>
      </c>
      <c r="B62" s="539">
        <v>15</v>
      </c>
      <c r="C62" s="547">
        <v>0</v>
      </c>
      <c r="D62" s="540">
        <f t="shared" si="0"/>
        <v>15</v>
      </c>
    </row>
    <row r="63" spans="1:4" ht="15">
      <c r="A63" s="490" t="s">
        <v>352</v>
      </c>
      <c r="B63" s="539">
        <v>95</v>
      </c>
      <c r="C63" s="547">
        <v>0</v>
      </c>
      <c r="D63" s="540">
        <f t="shared" si="0"/>
        <v>95</v>
      </c>
    </row>
    <row r="64" spans="1:4" ht="15">
      <c r="A64" s="542" t="s">
        <v>353</v>
      </c>
      <c r="B64" s="539">
        <v>150</v>
      </c>
      <c r="C64" s="547">
        <v>0</v>
      </c>
      <c r="D64" s="540">
        <f t="shared" si="0"/>
        <v>150</v>
      </c>
    </row>
    <row r="65" spans="1:8" ht="15.75" thickBot="1">
      <c r="A65" s="497" t="s">
        <v>354</v>
      </c>
      <c r="B65" s="544">
        <v>20</v>
      </c>
      <c r="C65" s="548">
        <v>0</v>
      </c>
      <c r="D65" s="546">
        <f t="shared" si="0"/>
        <v>20</v>
      </c>
    </row>
    <row r="66" spans="1:8" ht="15" customHeight="1" thickBot="1">
      <c r="A66" s="994" t="s">
        <v>355</v>
      </c>
      <c r="B66" s="995"/>
      <c r="C66" s="995"/>
      <c r="D66" s="996"/>
    </row>
    <row r="67" spans="1:8" ht="15">
      <c r="A67" s="526" t="s">
        <v>304</v>
      </c>
      <c r="B67" s="527" t="s">
        <v>305</v>
      </c>
      <c r="C67" s="528" t="s">
        <v>293</v>
      </c>
      <c r="D67" s="529" t="s">
        <v>294</v>
      </c>
    </row>
    <row r="68" spans="1:8" ht="15">
      <c r="A68" s="490" t="s">
        <v>356</v>
      </c>
      <c r="B68" s="539">
        <v>15</v>
      </c>
      <c r="C68" s="547">
        <v>0</v>
      </c>
      <c r="D68" s="540">
        <f t="shared" si="0"/>
        <v>15</v>
      </c>
    </row>
    <row r="69" spans="1:8" ht="15" customHeight="1">
      <c r="A69" s="490" t="s">
        <v>357</v>
      </c>
      <c r="B69" s="539">
        <v>30</v>
      </c>
      <c r="C69" s="547">
        <v>0</v>
      </c>
      <c r="D69" s="540">
        <f t="shared" si="0"/>
        <v>30</v>
      </c>
      <c r="H69" s="489"/>
    </row>
    <row r="70" spans="1:8" ht="15">
      <c r="A70" s="490" t="s">
        <v>358</v>
      </c>
      <c r="B70" s="539">
        <v>50</v>
      </c>
      <c r="C70" s="547">
        <v>0</v>
      </c>
      <c r="D70" s="540">
        <f t="shared" si="0"/>
        <v>50</v>
      </c>
      <c r="H70" s="489"/>
    </row>
    <row r="71" spans="1:8" ht="15">
      <c r="A71" s="549" t="s">
        <v>359</v>
      </c>
      <c r="B71" s="539">
        <v>4.5</v>
      </c>
      <c r="C71" s="547">
        <v>0</v>
      </c>
      <c r="D71" s="540">
        <v>4.5</v>
      </c>
      <c r="E71" s="550" t="s">
        <v>360</v>
      </c>
      <c r="H71" s="489"/>
    </row>
    <row r="72" spans="1:8" ht="15">
      <c r="A72" s="490" t="s">
        <v>361</v>
      </c>
      <c r="B72" s="539">
        <v>9.5</v>
      </c>
      <c r="C72" s="547">
        <v>0</v>
      </c>
      <c r="D72" s="540">
        <f t="shared" si="0"/>
        <v>9.5</v>
      </c>
    </row>
    <row r="73" spans="1:8" ht="15">
      <c r="A73" s="490" t="s">
        <v>362</v>
      </c>
      <c r="B73" s="539">
        <v>35</v>
      </c>
      <c r="C73" s="547">
        <v>0</v>
      </c>
      <c r="D73" s="540">
        <f t="shared" si="0"/>
        <v>35</v>
      </c>
    </row>
    <row r="74" spans="1:8" ht="15">
      <c r="A74" s="490" t="s">
        <v>363</v>
      </c>
      <c r="B74" s="539">
        <v>50</v>
      </c>
      <c r="C74" s="547">
        <v>0</v>
      </c>
      <c r="D74" s="540">
        <f t="shared" si="0"/>
        <v>50</v>
      </c>
    </row>
    <row r="75" spans="1:8" ht="15">
      <c r="A75" s="490" t="s">
        <v>364</v>
      </c>
      <c r="B75" s="539">
        <v>15</v>
      </c>
      <c r="C75" s="547">
        <v>0</v>
      </c>
      <c r="D75" s="540">
        <f t="shared" ref="D75:D103" si="1">B75*C75+B75</f>
        <v>15</v>
      </c>
    </row>
    <row r="76" spans="1:8" ht="15">
      <c r="A76" s="490" t="s">
        <v>365</v>
      </c>
      <c r="B76" s="539">
        <v>70</v>
      </c>
      <c r="C76" s="547">
        <v>0</v>
      </c>
      <c r="D76" s="540">
        <f t="shared" si="1"/>
        <v>70</v>
      </c>
    </row>
    <row r="77" spans="1:8" ht="15">
      <c r="A77" s="490" t="s">
        <v>366</v>
      </c>
      <c r="B77" s="539">
        <v>10</v>
      </c>
      <c r="C77" s="547">
        <v>0</v>
      </c>
      <c r="D77" s="540">
        <f t="shared" si="1"/>
        <v>10</v>
      </c>
    </row>
    <row r="78" spans="1:8" ht="15">
      <c r="A78" s="490" t="s">
        <v>367</v>
      </c>
      <c r="B78" s="539">
        <v>75</v>
      </c>
      <c r="C78" s="547">
        <v>0</v>
      </c>
      <c r="D78" s="540">
        <f t="shared" si="1"/>
        <v>75</v>
      </c>
    </row>
    <row r="79" spans="1:8" ht="15">
      <c r="A79" s="490" t="s">
        <v>368</v>
      </c>
      <c r="B79" s="539">
        <v>200</v>
      </c>
      <c r="C79" s="547">
        <v>0</v>
      </c>
      <c r="D79" s="540">
        <f t="shared" si="1"/>
        <v>200</v>
      </c>
      <c r="E79" s="551"/>
    </row>
    <row r="80" spans="1:8" ht="15">
      <c r="A80" s="490" t="s">
        <v>369</v>
      </c>
      <c r="B80" s="539">
        <v>5</v>
      </c>
      <c r="C80" s="547">
        <v>0</v>
      </c>
      <c r="D80" s="540">
        <f t="shared" si="1"/>
        <v>5</v>
      </c>
    </row>
    <row r="81" spans="1:4" ht="15">
      <c r="A81" s="490" t="s">
        <v>370</v>
      </c>
      <c r="B81" s="539">
        <v>80</v>
      </c>
      <c r="C81" s="547">
        <v>0</v>
      </c>
      <c r="D81" s="540">
        <f t="shared" si="1"/>
        <v>80</v>
      </c>
    </row>
    <row r="82" spans="1:4" ht="28.5">
      <c r="A82" s="490" t="s">
        <v>371</v>
      </c>
      <c r="B82" s="539">
        <v>10</v>
      </c>
      <c r="C82" s="547">
        <v>0</v>
      </c>
      <c r="D82" s="540">
        <f t="shared" si="1"/>
        <v>10</v>
      </c>
    </row>
    <row r="83" spans="1:4" ht="15">
      <c r="A83" s="490" t="s">
        <v>372</v>
      </c>
      <c r="B83" s="539">
        <v>10</v>
      </c>
      <c r="C83" s="547">
        <v>0</v>
      </c>
      <c r="D83" s="540">
        <f t="shared" si="1"/>
        <v>10</v>
      </c>
    </row>
    <row r="84" spans="1:4" ht="15" customHeight="1">
      <c r="A84" s="490" t="s">
        <v>373</v>
      </c>
      <c r="B84" s="539">
        <v>6</v>
      </c>
      <c r="C84" s="547">
        <v>0</v>
      </c>
      <c r="D84" s="540">
        <f t="shared" si="1"/>
        <v>6</v>
      </c>
    </row>
    <row r="85" spans="1:4" ht="15">
      <c r="A85" s="490" t="s">
        <v>374</v>
      </c>
      <c r="B85" s="539">
        <v>10</v>
      </c>
      <c r="C85" s="547">
        <v>0</v>
      </c>
      <c r="D85" s="540">
        <f t="shared" si="1"/>
        <v>10</v>
      </c>
    </row>
    <row r="86" spans="1:4" ht="15">
      <c r="A86" s="490" t="s">
        <v>375</v>
      </c>
      <c r="B86" s="539">
        <v>400</v>
      </c>
      <c r="C86" s="547">
        <v>0</v>
      </c>
      <c r="D86" s="540">
        <f t="shared" si="1"/>
        <v>400</v>
      </c>
    </row>
    <row r="87" spans="1:4" ht="15.75" thickBot="1">
      <c r="A87" s="497" t="s">
        <v>376</v>
      </c>
      <c r="B87" s="544">
        <v>40</v>
      </c>
      <c r="C87" s="548">
        <v>0</v>
      </c>
      <c r="D87" s="546">
        <f t="shared" si="1"/>
        <v>40</v>
      </c>
    </row>
    <row r="88" spans="1:4" ht="15.75" thickBot="1">
      <c r="A88" s="997" t="s">
        <v>377</v>
      </c>
      <c r="B88" s="998"/>
      <c r="C88" s="998"/>
      <c r="D88" s="999"/>
    </row>
    <row r="89" spans="1:4" ht="15">
      <c r="A89" s="526" t="s">
        <v>304</v>
      </c>
      <c r="B89" s="527" t="s">
        <v>305</v>
      </c>
      <c r="C89" s="528" t="s">
        <v>293</v>
      </c>
      <c r="D89" s="529" t="s">
        <v>294</v>
      </c>
    </row>
    <row r="90" spans="1:4" ht="15">
      <c r="A90" s="490" t="s">
        <v>378</v>
      </c>
      <c r="B90" s="539">
        <v>15</v>
      </c>
      <c r="C90" s="547">
        <v>0</v>
      </c>
      <c r="D90" s="540">
        <f t="shared" si="1"/>
        <v>15</v>
      </c>
    </row>
    <row r="91" spans="1:4" ht="15">
      <c r="A91" s="490" t="s">
        <v>379</v>
      </c>
      <c r="B91" s="539">
        <v>9</v>
      </c>
      <c r="C91" s="547">
        <v>0</v>
      </c>
      <c r="D91" s="540">
        <f t="shared" si="1"/>
        <v>9</v>
      </c>
    </row>
    <row r="92" spans="1:4" ht="15">
      <c r="A92" s="490" t="s">
        <v>380</v>
      </c>
      <c r="B92" s="539">
        <v>10</v>
      </c>
      <c r="C92" s="547">
        <v>0</v>
      </c>
      <c r="D92" s="540">
        <f t="shared" si="1"/>
        <v>10</v>
      </c>
    </row>
    <row r="93" spans="1:4" ht="15" customHeight="1">
      <c r="A93" s="490" t="s">
        <v>381</v>
      </c>
      <c r="B93" s="539">
        <v>9</v>
      </c>
      <c r="C93" s="547">
        <v>0</v>
      </c>
      <c r="D93" s="540">
        <f t="shared" si="1"/>
        <v>9</v>
      </c>
    </row>
    <row r="94" spans="1:4" ht="15">
      <c r="A94" s="490" t="s">
        <v>382</v>
      </c>
      <c r="B94" s="539">
        <v>15</v>
      </c>
      <c r="C94" s="547">
        <v>0</v>
      </c>
      <c r="D94" s="540">
        <f t="shared" si="1"/>
        <v>15</v>
      </c>
    </row>
    <row r="95" spans="1:4" ht="28.5">
      <c r="A95" s="490" t="s">
        <v>383</v>
      </c>
      <c r="B95" s="539">
        <v>35</v>
      </c>
      <c r="C95" s="547">
        <v>0</v>
      </c>
      <c r="D95" s="540">
        <f t="shared" si="1"/>
        <v>35</v>
      </c>
    </row>
    <row r="96" spans="1:4" ht="15">
      <c r="A96" s="490" t="s">
        <v>384</v>
      </c>
      <c r="B96" s="539">
        <v>15</v>
      </c>
      <c r="C96" s="547">
        <v>0</v>
      </c>
      <c r="D96" s="540">
        <f t="shared" si="1"/>
        <v>15</v>
      </c>
    </row>
    <row r="97" spans="1:14" ht="15">
      <c r="A97" s="490" t="s">
        <v>385</v>
      </c>
      <c r="B97" s="539">
        <v>10</v>
      </c>
      <c r="C97" s="547">
        <v>0</v>
      </c>
      <c r="D97" s="540">
        <f t="shared" si="1"/>
        <v>10</v>
      </c>
    </row>
    <row r="98" spans="1:14" ht="15">
      <c r="A98" s="490" t="s">
        <v>386</v>
      </c>
      <c r="B98" s="539">
        <v>70</v>
      </c>
      <c r="C98" s="547">
        <v>0</v>
      </c>
      <c r="D98" s="540">
        <f t="shared" si="1"/>
        <v>70</v>
      </c>
    </row>
    <row r="99" spans="1:14" ht="15">
      <c r="A99" s="490" t="s">
        <v>387</v>
      </c>
      <c r="B99" s="539">
        <v>38</v>
      </c>
      <c r="C99" s="547">
        <v>0</v>
      </c>
      <c r="D99" s="540">
        <f t="shared" si="1"/>
        <v>38</v>
      </c>
    </row>
    <row r="100" spans="1:14" ht="15">
      <c r="A100" s="490" t="s">
        <v>388</v>
      </c>
      <c r="B100" s="539">
        <v>20</v>
      </c>
      <c r="C100" s="547">
        <v>0</v>
      </c>
      <c r="D100" s="540">
        <f t="shared" si="1"/>
        <v>20</v>
      </c>
    </row>
    <row r="101" spans="1:14" ht="15">
      <c r="A101" s="490" t="s">
        <v>389</v>
      </c>
      <c r="B101" s="539">
        <v>95</v>
      </c>
      <c r="C101" s="547">
        <v>0</v>
      </c>
      <c r="D101" s="540">
        <f t="shared" si="1"/>
        <v>95</v>
      </c>
    </row>
    <row r="102" spans="1:14" ht="15">
      <c r="A102" s="490" t="s">
        <v>390</v>
      </c>
      <c r="B102" s="539">
        <v>45</v>
      </c>
      <c r="C102" s="547">
        <v>0</v>
      </c>
      <c r="D102" s="540">
        <f t="shared" si="1"/>
        <v>45</v>
      </c>
    </row>
    <row r="103" spans="1:14" ht="15.75" thickBot="1">
      <c r="A103" s="497" t="s">
        <v>391</v>
      </c>
      <c r="B103" s="552">
        <v>35</v>
      </c>
      <c r="C103" s="553">
        <v>0</v>
      </c>
      <c r="D103" s="546">
        <f t="shared" si="1"/>
        <v>35</v>
      </c>
    </row>
    <row r="104" spans="1:14" ht="15.75" thickBot="1">
      <c r="A104" s="1000" t="s">
        <v>392</v>
      </c>
      <c r="B104" s="1001"/>
      <c r="C104" s="1001"/>
      <c r="D104" s="1002"/>
    </row>
    <row r="105" spans="1:14" ht="15">
      <c r="A105" s="485" t="s">
        <v>304</v>
      </c>
      <c r="B105" s="486" t="s">
        <v>305</v>
      </c>
      <c r="C105" s="487" t="s">
        <v>293</v>
      </c>
      <c r="D105" s="488" t="s">
        <v>294</v>
      </c>
    </row>
    <row r="106" spans="1:14" ht="15">
      <c r="A106" s="542" t="s">
        <v>393</v>
      </c>
      <c r="B106" s="539">
        <v>20</v>
      </c>
      <c r="C106" s="547">
        <v>0</v>
      </c>
      <c r="D106" s="540">
        <f>B106*C106+B106</f>
        <v>20</v>
      </c>
      <c r="E106" s="554"/>
    </row>
    <row r="107" spans="1:14" ht="15">
      <c r="A107" s="542" t="s">
        <v>394</v>
      </c>
      <c r="B107" s="539">
        <v>75</v>
      </c>
      <c r="C107" s="547">
        <v>0</v>
      </c>
      <c r="D107" s="540">
        <f t="shared" ref="D107:D110" si="2">B107*C107+B107</f>
        <v>75</v>
      </c>
      <c r="G107" s="452"/>
      <c r="J107" s="496"/>
      <c r="K107" s="496"/>
      <c r="L107" s="496"/>
    </row>
    <row r="108" spans="1:14" ht="15">
      <c r="A108" s="542" t="s">
        <v>395</v>
      </c>
      <c r="B108" s="539">
        <v>10</v>
      </c>
      <c r="C108" s="547">
        <v>0</v>
      </c>
      <c r="D108" s="540">
        <f t="shared" si="2"/>
        <v>10</v>
      </c>
      <c r="G108" s="452"/>
      <c r="J108" s="496"/>
    </row>
    <row r="109" spans="1:14" ht="15">
      <c r="A109" s="555" t="s">
        <v>396</v>
      </c>
      <c r="B109" s="539">
        <v>20</v>
      </c>
      <c r="C109" s="547">
        <v>0</v>
      </c>
      <c r="D109" s="540">
        <f t="shared" si="2"/>
        <v>20</v>
      </c>
      <c r="E109" s="551"/>
      <c r="G109" s="452"/>
    </row>
    <row r="110" spans="1:14" ht="16.5" customHeight="1" thickBot="1">
      <c r="A110" s="556" t="s">
        <v>397</v>
      </c>
      <c r="B110" s="557">
        <v>50</v>
      </c>
      <c r="C110" s="558">
        <v>0</v>
      </c>
      <c r="D110" s="559">
        <f t="shared" si="2"/>
        <v>50</v>
      </c>
      <c r="E110" s="560"/>
      <c r="F110" s="496"/>
      <c r="G110" s="496"/>
      <c r="H110" s="496"/>
      <c r="I110" s="496"/>
      <c r="J110" s="496"/>
      <c r="K110" s="496"/>
      <c r="L110" s="496"/>
      <c r="M110" s="496"/>
      <c r="N110" s="496"/>
    </row>
    <row r="111" spans="1:14">
      <c r="A111" s="561"/>
      <c r="B111" s="562"/>
      <c r="C111" s="563"/>
      <c r="D111" s="564"/>
      <c r="E111" s="489"/>
      <c r="F111" s="489"/>
      <c r="G111" s="489"/>
      <c r="H111" s="489"/>
      <c r="I111" s="489"/>
      <c r="J111" s="489"/>
      <c r="K111" s="489"/>
      <c r="L111" s="489"/>
      <c r="M111" s="489"/>
      <c r="N111" s="489"/>
    </row>
    <row r="112" spans="1:14">
      <c r="E112" s="489"/>
      <c r="F112" s="489"/>
      <c r="G112" s="489"/>
      <c r="H112" s="489"/>
      <c r="I112" s="489"/>
      <c r="J112" s="489"/>
      <c r="K112" s="489"/>
      <c r="L112" s="489"/>
      <c r="M112" s="489"/>
      <c r="N112" s="489"/>
    </row>
    <row r="113" spans="5:19">
      <c r="E113" s="566"/>
      <c r="F113" s="566"/>
      <c r="G113" s="566"/>
      <c r="H113" s="566"/>
      <c r="I113" s="566"/>
      <c r="J113" s="566"/>
      <c r="K113" s="566"/>
      <c r="L113" s="566"/>
      <c r="M113" s="566"/>
      <c r="N113" s="566"/>
    </row>
    <row r="114" spans="5:19">
      <c r="E114" s="567"/>
      <c r="F114" s="567"/>
      <c r="G114" s="567"/>
      <c r="H114" s="567"/>
      <c r="I114" s="567"/>
      <c r="J114" s="567"/>
      <c r="K114" s="567"/>
      <c r="L114" s="567"/>
      <c r="M114" s="567"/>
      <c r="N114" s="567"/>
      <c r="O114" s="496"/>
      <c r="P114" s="496"/>
      <c r="Q114" s="496"/>
      <c r="R114" s="496"/>
      <c r="S114" s="496"/>
    </row>
  </sheetData>
  <mergeCells count="9">
    <mergeCell ref="A66:D66"/>
    <mergeCell ref="A88:D88"/>
    <mergeCell ref="A104:D104"/>
    <mergeCell ref="A1:D1"/>
    <mergeCell ref="A11:D11"/>
    <mergeCell ref="A12:D12"/>
    <mergeCell ref="A37:D37"/>
    <mergeCell ref="A48:D48"/>
    <mergeCell ref="A60:D60"/>
  </mergeCells>
  <pageMargins left="0.39370078740157483" right="0.19685039370078741" top="0.35433070866141736" bottom="0.19685039370078741" header="0.15748031496062992" footer="0.15748031496062992"/>
  <pageSetup paperSize="9" scale="85" orientation="portrait" r:id="rId1"/>
  <headerFooter>
    <oddHeader>&amp;CTARIFS INTERVENTIONS ET DEGRADATIONS - CITES ET RESIDENCES CONVENTIONNEES</oddHead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F1A52-57AC-495C-88F3-9EDF35B93E06}">
  <sheetPr>
    <pageSetUpPr fitToPage="1"/>
  </sheetPr>
  <dimension ref="A1:S43"/>
  <sheetViews>
    <sheetView workbookViewId="0">
      <selection activeCell="K18" sqref="K18"/>
    </sheetView>
  </sheetViews>
  <sheetFormatPr baseColWidth="10" defaultColWidth="11.42578125" defaultRowHeight="12.75"/>
  <cols>
    <col min="1" max="1" width="22.28515625" style="198" customWidth="1"/>
    <col min="2" max="2" width="11.140625" style="655" customWidth="1"/>
    <col min="3" max="3" width="11.140625" style="656" customWidth="1"/>
    <col min="4" max="10" width="11.42578125" style="198"/>
    <col min="11" max="11" width="35.5703125" style="198" bestFit="1" customWidth="1"/>
    <col min="12" max="16384" width="11.42578125" style="198"/>
  </cols>
  <sheetData>
    <row r="1" spans="1:19" ht="18.75" thickBot="1">
      <c r="A1" s="961" t="s">
        <v>290</v>
      </c>
      <c r="B1" s="961"/>
      <c r="C1" s="961"/>
      <c r="D1" s="961"/>
      <c r="E1" s="961"/>
      <c r="F1" s="961"/>
      <c r="G1" s="961"/>
      <c r="H1" s="961"/>
      <c r="I1" s="961"/>
    </row>
    <row r="2" spans="1:19" ht="18.75" thickBot="1">
      <c r="A2" s="568"/>
      <c r="B2" s="568"/>
      <c r="C2" s="568"/>
      <c r="D2" s="568"/>
      <c r="E2" s="568"/>
      <c r="F2" s="568"/>
      <c r="G2" s="568"/>
      <c r="H2" s="568"/>
      <c r="I2" s="568"/>
    </row>
    <row r="3" spans="1:19" ht="15" customHeight="1">
      <c r="A3" s="1020" t="s">
        <v>398</v>
      </c>
      <c r="B3" s="1023" t="s">
        <v>399</v>
      </c>
      <c r="C3" s="1024"/>
      <c r="D3" s="1027" t="s">
        <v>400</v>
      </c>
      <c r="E3" s="1030" t="s">
        <v>401</v>
      </c>
      <c r="F3" s="1033" t="s">
        <v>402</v>
      </c>
      <c r="G3" s="1036" t="s">
        <v>403</v>
      </c>
      <c r="H3" s="1039" t="s">
        <v>404</v>
      </c>
      <c r="I3" s="1042" t="s">
        <v>405</v>
      </c>
    </row>
    <row r="4" spans="1:19" ht="24" customHeight="1" thickBot="1">
      <c r="A4" s="1021"/>
      <c r="B4" s="1025"/>
      <c r="C4" s="1026"/>
      <c r="D4" s="1028"/>
      <c r="E4" s="1031"/>
      <c r="F4" s="1034"/>
      <c r="G4" s="1037"/>
      <c r="H4" s="1040"/>
      <c r="I4" s="1043"/>
    </row>
    <row r="5" spans="1:19" ht="61.5" customHeight="1" thickBot="1">
      <c r="A5" s="1022"/>
      <c r="B5" s="569" t="s">
        <v>406</v>
      </c>
      <c r="C5" s="570" t="s">
        <v>407</v>
      </c>
      <c r="D5" s="1029"/>
      <c r="E5" s="1032"/>
      <c r="F5" s="1035"/>
      <c r="G5" s="1038"/>
      <c r="H5" s="1041"/>
      <c r="I5" s="1044"/>
      <c r="L5" s="571"/>
      <c r="M5" s="571"/>
      <c r="N5" s="571"/>
      <c r="O5" s="571"/>
    </row>
    <row r="6" spans="1:19">
      <c r="A6" s="572" t="s">
        <v>408</v>
      </c>
      <c r="B6" s="573"/>
      <c r="C6" s="574"/>
      <c r="D6" s="575"/>
      <c r="E6" s="575"/>
      <c r="F6" s="575"/>
      <c r="G6" s="575"/>
      <c r="H6" s="575"/>
      <c r="I6" s="576"/>
      <c r="P6" s="480"/>
      <c r="Q6" s="480"/>
      <c r="R6" s="480"/>
      <c r="S6" s="480"/>
    </row>
    <row r="7" spans="1:19">
      <c r="A7" s="577" t="s">
        <v>409</v>
      </c>
      <c r="B7" s="578">
        <v>122</v>
      </c>
      <c r="C7" s="579"/>
      <c r="D7" s="580">
        <v>5</v>
      </c>
      <c r="E7" s="581">
        <v>5</v>
      </c>
      <c r="F7" s="582">
        <v>5</v>
      </c>
      <c r="G7" s="583">
        <f>F7*1.2</f>
        <v>6</v>
      </c>
      <c r="H7" s="584"/>
      <c r="I7" s="585"/>
      <c r="Q7" s="480"/>
      <c r="R7" s="480"/>
      <c r="S7" s="480"/>
    </row>
    <row r="8" spans="1:19">
      <c r="A8" s="577" t="s">
        <v>410</v>
      </c>
      <c r="B8" s="578">
        <v>201</v>
      </c>
      <c r="C8" s="579"/>
      <c r="D8" s="580">
        <v>5</v>
      </c>
      <c r="E8" s="581">
        <v>5</v>
      </c>
      <c r="F8" s="582">
        <v>5</v>
      </c>
      <c r="G8" s="583">
        <f t="shared" ref="G8:G36" si="0">F8*1.2</f>
        <v>6</v>
      </c>
      <c r="H8" s="586">
        <v>40</v>
      </c>
      <c r="I8" s="587">
        <f>H8*1.2</f>
        <v>48</v>
      </c>
      <c r="J8" s="588" t="s">
        <v>411</v>
      </c>
    </row>
    <row r="9" spans="1:19" ht="24">
      <c r="A9" s="589" t="s">
        <v>412</v>
      </c>
      <c r="B9" s="578">
        <v>6</v>
      </c>
      <c r="C9" s="579"/>
      <c r="D9" s="580"/>
      <c r="E9" s="581"/>
      <c r="F9" s="582"/>
      <c r="G9" s="583"/>
      <c r="H9" s="590">
        <v>80</v>
      </c>
      <c r="I9" s="591">
        <f>H9*1.2</f>
        <v>96</v>
      </c>
      <c r="J9" s="588" t="s">
        <v>411</v>
      </c>
    </row>
    <row r="10" spans="1:19" ht="25.5">
      <c r="A10" s="577" t="s">
        <v>413</v>
      </c>
      <c r="B10" s="578" t="s">
        <v>414</v>
      </c>
      <c r="C10" s="579"/>
      <c r="D10" s="580">
        <v>5</v>
      </c>
      <c r="E10" s="581">
        <v>5</v>
      </c>
      <c r="F10" s="582">
        <v>5</v>
      </c>
      <c r="G10" s="583">
        <f t="shared" si="0"/>
        <v>6</v>
      </c>
      <c r="H10" s="592"/>
      <c r="I10" s="593"/>
      <c r="L10" s="594"/>
      <c r="M10" s="594"/>
      <c r="N10" s="594"/>
      <c r="O10" s="594"/>
      <c r="Q10" s="480"/>
      <c r="R10" s="480"/>
    </row>
    <row r="11" spans="1:19" ht="25.5">
      <c r="A11" s="577" t="s">
        <v>415</v>
      </c>
      <c r="B11" s="578"/>
      <c r="C11" s="579">
        <v>50</v>
      </c>
      <c r="D11" s="580">
        <v>20</v>
      </c>
      <c r="E11" s="581">
        <v>20</v>
      </c>
      <c r="F11" s="582">
        <v>20</v>
      </c>
      <c r="G11" s="583">
        <f t="shared" si="0"/>
        <v>24</v>
      </c>
      <c r="H11" s="592"/>
      <c r="I11" s="593"/>
    </row>
    <row r="12" spans="1:19">
      <c r="A12" s="595" t="s">
        <v>416</v>
      </c>
      <c r="B12" s="578" t="s">
        <v>414</v>
      </c>
      <c r="C12" s="579"/>
      <c r="D12" s="580">
        <v>5</v>
      </c>
      <c r="E12" s="581">
        <v>5</v>
      </c>
      <c r="F12" s="582">
        <v>5</v>
      </c>
      <c r="G12" s="583">
        <f t="shared" si="0"/>
        <v>6</v>
      </c>
      <c r="H12" s="592"/>
      <c r="I12" s="593"/>
    </row>
    <row r="13" spans="1:19" ht="24.75" customHeight="1">
      <c r="A13" s="577" t="s">
        <v>417</v>
      </c>
      <c r="B13" s="578" t="s">
        <v>414</v>
      </c>
      <c r="C13" s="579"/>
      <c r="D13" s="596">
        <v>5</v>
      </c>
      <c r="E13" s="597">
        <v>5</v>
      </c>
      <c r="F13" s="598">
        <v>5</v>
      </c>
      <c r="G13" s="599">
        <f t="shared" si="0"/>
        <v>6</v>
      </c>
      <c r="H13" s="600"/>
      <c r="I13" s="601"/>
      <c r="J13" s="602"/>
    </row>
    <row r="14" spans="1:19">
      <c r="A14" s="603" t="s">
        <v>418</v>
      </c>
      <c r="B14" s="578" t="s">
        <v>414</v>
      </c>
      <c r="C14" s="579"/>
      <c r="D14" s="580">
        <v>5</v>
      </c>
      <c r="E14" s="581">
        <v>5</v>
      </c>
      <c r="F14" s="582">
        <v>5</v>
      </c>
      <c r="G14" s="583">
        <f t="shared" si="0"/>
        <v>6</v>
      </c>
      <c r="H14" s="604"/>
      <c r="I14" s="605"/>
    </row>
    <row r="15" spans="1:19">
      <c r="A15" s="603" t="s">
        <v>419</v>
      </c>
      <c r="B15" s="606">
        <v>27</v>
      </c>
      <c r="C15" s="607"/>
      <c r="D15" s="608">
        <v>5</v>
      </c>
      <c r="E15" s="609">
        <v>5</v>
      </c>
      <c r="F15" s="610"/>
      <c r="G15" s="611"/>
      <c r="H15" s="604"/>
      <c r="I15" s="605"/>
      <c r="J15" s="612"/>
      <c r="L15" s="613"/>
      <c r="N15" s="613"/>
    </row>
    <row r="16" spans="1:19">
      <c r="A16" s="603" t="s">
        <v>419</v>
      </c>
      <c r="B16" s="606"/>
      <c r="C16" s="607">
        <v>73</v>
      </c>
      <c r="D16" s="608">
        <v>20</v>
      </c>
      <c r="E16" s="609">
        <v>20</v>
      </c>
      <c r="F16" s="610"/>
      <c r="G16" s="611"/>
      <c r="H16" s="614">
        <v>20</v>
      </c>
      <c r="I16" s="615">
        <f>H16*1.2</f>
        <v>24</v>
      </c>
      <c r="J16" s="616"/>
    </row>
    <row r="17" spans="1:17" ht="13.5" thickBot="1">
      <c r="A17" s="603" t="s">
        <v>420</v>
      </c>
      <c r="B17" s="606"/>
      <c r="C17" s="607">
        <v>40</v>
      </c>
      <c r="D17" s="608">
        <v>30</v>
      </c>
      <c r="E17" s="617">
        <v>30</v>
      </c>
      <c r="F17" s="610">
        <v>30</v>
      </c>
      <c r="G17" s="611">
        <f t="shared" si="0"/>
        <v>36</v>
      </c>
      <c r="H17" s="604"/>
      <c r="I17" s="605"/>
    </row>
    <row r="18" spans="1:17" ht="22.5" customHeight="1" thickBot="1">
      <c r="A18" s="618" t="s">
        <v>421</v>
      </c>
      <c r="B18" s="1018" t="s">
        <v>422</v>
      </c>
      <c r="C18" s="1019"/>
      <c r="D18" s="1019"/>
      <c r="E18" s="1019"/>
      <c r="F18" s="1019"/>
      <c r="G18" s="1019"/>
      <c r="H18" s="1019"/>
      <c r="I18" s="619"/>
    </row>
    <row r="19" spans="1:17" ht="13.5" thickBot="1">
      <c r="A19" s="620"/>
      <c r="B19" s="621"/>
      <c r="C19" s="622"/>
      <c r="D19" s="511"/>
      <c r="E19" s="511"/>
      <c r="F19" s="511"/>
      <c r="G19" s="623"/>
      <c r="H19" s="511"/>
      <c r="I19" s="624"/>
    </row>
    <row r="20" spans="1:17">
      <c r="A20" s="572" t="s">
        <v>3</v>
      </c>
      <c r="B20" s="573"/>
      <c r="C20" s="574"/>
      <c r="D20" s="575"/>
      <c r="E20" s="575"/>
      <c r="F20" s="575"/>
      <c r="G20" s="625"/>
      <c r="H20" s="575"/>
      <c r="I20" s="576"/>
    </row>
    <row r="21" spans="1:17">
      <c r="A21" s="577" t="s">
        <v>423</v>
      </c>
      <c r="B21" s="578">
        <v>85</v>
      </c>
      <c r="C21" s="579"/>
      <c r="D21" s="580">
        <v>5</v>
      </c>
      <c r="E21" s="581">
        <v>5</v>
      </c>
      <c r="F21" s="582">
        <v>5</v>
      </c>
      <c r="G21" s="583">
        <f t="shared" si="0"/>
        <v>6</v>
      </c>
      <c r="H21" s="626"/>
      <c r="I21" s="593"/>
    </row>
    <row r="22" spans="1:17">
      <c r="A22" s="577" t="s">
        <v>424</v>
      </c>
      <c r="B22" s="578">
        <v>30</v>
      </c>
      <c r="C22" s="579"/>
      <c r="D22" s="580">
        <v>5</v>
      </c>
      <c r="E22" s="581">
        <v>5</v>
      </c>
      <c r="F22" s="582">
        <v>5</v>
      </c>
      <c r="G22" s="583">
        <f t="shared" si="0"/>
        <v>6</v>
      </c>
      <c r="H22" s="626"/>
      <c r="I22" s="593"/>
    </row>
    <row r="23" spans="1:17">
      <c r="A23" s="577" t="s">
        <v>425</v>
      </c>
      <c r="B23" s="578"/>
      <c r="C23" s="579">
        <v>84</v>
      </c>
      <c r="D23" s="580">
        <v>30</v>
      </c>
      <c r="E23" s="581">
        <v>30</v>
      </c>
      <c r="F23" s="582">
        <v>30</v>
      </c>
      <c r="G23" s="583">
        <f t="shared" si="0"/>
        <v>36</v>
      </c>
      <c r="H23" s="626"/>
      <c r="I23" s="593"/>
    </row>
    <row r="24" spans="1:17" ht="38.25">
      <c r="A24" s="577" t="s">
        <v>426</v>
      </c>
      <c r="B24" s="578"/>
      <c r="C24" s="579" t="s">
        <v>427</v>
      </c>
      <c r="D24" s="580">
        <v>35</v>
      </c>
      <c r="E24" s="581">
        <v>35</v>
      </c>
      <c r="F24" s="582">
        <v>35</v>
      </c>
      <c r="G24" s="583">
        <f t="shared" si="0"/>
        <v>42</v>
      </c>
      <c r="H24" s="626"/>
      <c r="I24" s="593"/>
      <c r="J24" s="480"/>
    </row>
    <row r="25" spans="1:17">
      <c r="A25" s="577" t="s">
        <v>428</v>
      </c>
      <c r="B25" s="578"/>
      <c r="C25" s="579">
        <v>40</v>
      </c>
      <c r="D25" s="580">
        <v>30</v>
      </c>
      <c r="E25" s="581">
        <v>30</v>
      </c>
      <c r="F25" s="582">
        <v>30</v>
      </c>
      <c r="G25" s="583">
        <f t="shared" si="0"/>
        <v>36</v>
      </c>
      <c r="H25" s="627">
        <v>100</v>
      </c>
      <c r="I25" s="628">
        <f>H25*1.2</f>
        <v>120</v>
      </c>
    </row>
    <row r="26" spans="1:17">
      <c r="A26" s="603" t="s">
        <v>429</v>
      </c>
      <c r="B26" s="578" t="s">
        <v>414</v>
      </c>
      <c r="C26" s="579"/>
      <c r="D26" s="580">
        <v>5</v>
      </c>
      <c r="E26" s="581">
        <v>5</v>
      </c>
      <c r="F26" s="582">
        <v>5</v>
      </c>
      <c r="G26" s="583">
        <f t="shared" si="0"/>
        <v>6</v>
      </c>
      <c r="H26" s="626"/>
      <c r="I26" s="593"/>
    </row>
    <row r="27" spans="1:17" ht="29.25" customHeight="1">
      <c r="A27" s="577" t="s">
        <v>430</v>
      </c>
      <c r="B27" s="578">
        <v>100</v>
      </c>
      <c r="C27" s="629"/>
      <c r="D27" s="580">
        <v>5</v>
      </c>
      <c r="E27" s="581">
        <v>5</v>
      </c>
      <c r="F27" s="582">
        <v>5</v>
      </c>
      <c r="G27" s="583">
        <f t="shared" si="0"/>
        <v>6</v>
      </c>
      <c r="H27" s="630">
        <v>40</v>
      </c>
      <c r="I27" s="631">
        <f>H27*1.2</f>
        <v>48</v>
      </c>
    </row>
    <row r="28" spans="1:17" ht="28.5" customHeight="1" thickBot="1">
      <c r="A28" s="632" t="s">
        <v>431</v>
      </c>
      <c r="B28" s="633"/>
      <c r="C28" s="634">
        <v>92</v>
      </c>
      <c r="D28" s="635">
        <v>12</v>
      </c>
      <c r="E28" s="617">
        <v>12</v>
      </c>
      <c r="F28" s="636">
        <v>12</v>
      </c>
      <c r="G28" s="637">
        <f t="shared" si="0"/>
        <v>14.399999999999999</v>
      </c>
      <c r="H28" s="638">
        <v>70</v>
      </c>
      <c r="I28" s="639">
        <f>H28*1.2</f>
        <v>84</v>
      </c>
    </row>
    <row r="29" spans="1:17" ht="13.5" customHeight="1" thickBot="1">
      <c r="A29" s="620"/>
      <c r="B29" s="640"/>
      <c r="C29" s="622"/>
      <c r="D29" s="511"/>
      <c r="E29" s="511"/>
      <c r="F29" s="511"/>
      <c r="G29" s="623"/>
      <c r="H29" s="511"/>
      <c r="I29" s="466"/>
      <c r="K29" s="567"/>
      <c r="L29" s="567"/>
      <c r="M29" s="567"/>
      <c r="N29" s="567"/>
      <c r="O29" s="567"/>
    </row>
    <row r="30" spans="1:17">
      <c r="A30" s="572" t="s">
        <v>432</v>
      </c>
      <c r="B30" s="573"/>
      <c r="C30" s="574"/>
      <c r="D30" s="575"/>
      <c r="E30" s="575"/>
      <c r="F30" s="575"/>
      <c r="G30" s="625"/>
      <c r="H30" s="575"/>
      <c r="I30" s="576"/>
      <c r="K30" s="567"/>
      <c r="L30" s="567"/>
      <c r="M30" s="567"/>
      <c r="N30" s="567"/>
      <c r="O30" s="567"/>
      <c r="P30" s="641"/>
      <c r="Q30" s="641"/>
    </row>
    <row r="31" spans="1:17" ht="20.25" customHeight="1">
      <c r="A31" s="642" t="s">
        <v>433</v>
      </c>
      <c r="B31" s="643"/>
      <c r="C31" s="644" t="s">
        <v>434</v>
      </c>
      <c r="D31" s="596">
        <v>30</v>
      </c>
      <c r="E31" s="597">
        <v>30</v>
      </c>
      <c r="F31" s="598">
        <v>30</v>
      </c>
      <c r="G31" s="599">
        <f t="shared" si="0"/>
        <v>36</v>
      </c>
      <c r="H31" s="645">
        <v>70</v>
      </c>
      <c r="I31" s="646">
        <f>H31*1.2</f>
        <v>84</v>
      </c>
      <c r="J31" s="647"/>
      <c r="K31" s="1045" t="s">
        <v>435</v>
      </c>
      <c r="L31" s="1045"/>
      <c r="M31" s="567"/>
      <c r="N31" s="567"/>
      <c r="O31" s="567"/>
      <c r="P31" s="641"/>
      <c r="Q31" s="641"/>
    </row>
    <row r="32" spans="1:17" ht="26.25" customHeight="1">
      <c r="A32" s="642" t="s">
        <v>436</v>
      </c>
      <c r="B32" s="1046" t="s">
        <v>437</v>
      </c>
      <c r="C32" s="1047"/>
      <c r="D32" s="596">
        <v>30</v>
      </c>
      <c r="E32" s="597" t="s">
        <v>93</v>
      </c>
      <c r="F32" s="598">
        <v>30</v>
      </c>
      <c r="G32" s="599" t="s">
        <v>93</v>
      </c>
      <c r="H32" s="645">
        <v>70</v>
      </c>
      <c r="I32" s="646" t="s">
        <v>93</v>
      </c>
      <c r="J32" s="647"/>
      <c r="K32" s="1045"/>
      <c r="L32" s="1045"/>
      <c r="M32" s="198" t="s">
        <v>438</v>
      </c>
    </row>
    <row r="33" spans="1:14" ht="20.25" customHeight="1">
      <c r="A33" s="577" t="s">
        <v>439</v>
      </c>
      <c r="B33" s="578">
        <v>36</v>
      </c>
      <c r="C33" s="579"/>
      <c r="D33" s="580">
        <v>20</v>
      </c>
      <c r="E33" s="581">
        <v>20</v>
      </c>
      <c r="F33" s="582">
        <v>20</v>
      </c>
      <c r="G33" s="583">
        <f t="shared" si="0"/>
        <v>24</v>
      </c>
      <c r="H33" s="648">
        <v>40</v>
      </c>
      <c r="I33" s="628">
        <f>H33*1.2</f>
        <v>48</v>
      </c>
      <c r="J33" s="647"/>
      <c r="K33" s="489"/>
      <c r="L33" s="489"/>
      <c r="M33" s="489"/>
      <c r="N33" s="489"/>
    </row>
    <row r="34" spans="1:14">
      <c r="A34" s="577" t="s">
        <v>440</v>
      </c>
      <c r="B34" s="578" t="s">
        <v>414</v>
      </c>
      <c r="C34" s="579"/>
      <c r="D34" s="649"/>
      <c r="E34" s="650"/>
      <c r="F34" s="651"/>
      <c r="G34" s="583">
        <f t="shared" si="0"/>
        <v>0</v>
      </c>
      <c r="H34" s="648"/>
      <c r="I34" s="593"/>
      <c r="J34" s="647"/>
      <c r="K34" s="1048" t="s">
        <v>441</v>
      </c>
      <c r="L34" s="1048"/>
      <c r="M34" s="489"/>
      <c r="N34" s="489"/>
    </row>
    <row r="35" spans="1:14">
      <c r="A35" s="577" t="s">
        <v>442</v>
      </c>
      <c r="B35" s="578">
        <v>18</v>
      </c>
      <c r="C35" s="579"/>
      <c r="D35" s="580">
        <v>20</v>
      </c>
      <c r="E35" s="581">
        <v>20</v>
      </c>
      <c r="F35" s="582">
        <v>20</v>
      </c>
      <c r="G35" s="583">
        <f t="shared" si="0"/>
        <v>24</v>
      </c>
      <c r="H35" s="648">
        <v>40</v>
      </c>
      <c r="I35" s="628">
        <f>H35*1.2</f>
        <v>48</v>
      </c>
      <c r="J35" s="647"/>
      <c r="K35" s="489"/>
      <c r="L35" s="489"/>
      <c r="M35" s="489"/>
      <c r="N35" s="489"/>
    </row>
    <row r="36" spans="1:14">
      <c r="A36" s="577" t="s">
        <v>443</v>
      </c>
      <c r="B36" s="578">
        <v>37</v>
      </c>
      <c r="C36" s="579"/>
      <c r="D36" s="580">
        <v>20</v>
      </c>
      <c r="E36" s="581">
        <v>20</v>
      </c>
      <c r="F36" s="582">
        <v>20</v>
      </c>
      <c r="G36" s="583">
        <f t="shared" si="0"/>
        <v>24</v>
      </c>
      <c r="H36" s="648">
        <v>40</v>
      </c>
      <c r="I36" s="628">
        <f t="shared" ref="I36:I37" si="1">H36*1.2</f>
        <v>48</v>
      </c>
      <c r="J36" s="647"/>
      <c r="K36" s="489"/>
      <c r="L36" s="489"/>
      <c r="M36" s="489"/>
      <c r="N36" s="489"/>
    </row>
    <row r="37" spans="1:14" ht="13.5" thickBot="1">
      <c r="A37" s="652" t="s">
        <v>444</v>
      </c>
      <c r="B37" s="633">
        <v>28</v>
      </c>
      <c r="C37" s="634"/>
      <c r="D37" s="635">
        <v>20</v>
      </c>
      <c r="E37" s="617">
        <v>20</v>
      </c>
      <c r="F37" s="636">
        <v>20</v>
      </c>
      <c r="G37" s="637">
        <f>F37*1.2</f>
        <v>24</v>
      </c>
      <c r="H37" s="653">
        <v>40</v>
      </c>
      <c r="I37" s="628">
        <f t="shared" si="1"/>
        <v>48</v>
      </c>
      <c r="J37" s="616"/>
      <c r="K37" s="480"/>
    </row>
    <row r="38" spans="1:14">
      <c r="A38" s="654"/>
    </row>
    <row r="39" spans="1:14" ht="15">
      <c r="A39" s="1049" t="s">
        <v>445</v>
      </c>
      <c r="B39" s="1049"/>
      <c r="C39" s="1049"/>
      <c r="D39" s="1049"/>
      <c r="E39" s="1049"/>
      <c r="F39" s="1049"/>
      <c r="G39" s="1049"/>
      <c r="H39" s="1049"/>
      <c r="I39" s="1049"/>
      <c r="J39" s="480"/>
      <c r="K39" s="657"/>
    </row>
    <row r="40" spans="1:14">
      <c r="B40" s="1050" t="s">
        <v>446</v>
      </c>
      <c r="C40" s="1050"/>
      <c r="D40" s="1050"/>
      <c r="E40" s="1050"/>
      <c r="F40" s="1050"/>
      <c r="G40" s="1050"/>
      <c r="I40" s="658"/>
    </row>
    <row r="41" spans="1:14">
      <c r="B41" s="659"/>
    </row>
    <row r="42" spans="1:14">
      <c r="B42" s="659"/>
    </row>
    <row r="43" spans="1:14">
      <c r="B43" s="659"/>
    </row>
  </sheetData>
  <mergeCells count="15">
    <mergeCell ref="K31:L32"/>
    <mergeCell ref="B32:C32"/>
    <mergeCell ref="K34:L34"/>
    <mergeCell ref="A39:I39"/>
    <mergeCell ref="B40:G40"/>
    <mergeCell ref="B18:H18"/>
    <mergeCell ref="A1:I1"/>
    <mergeCell ref="A3:A5"/>
    <mergeCell ref="B3:C4"/>
    <mergeCell ref="D3:D5"/>
    <mergeCell ref="E3:E5"/>
    <mergeCell ref="F3:F5"/>
    <mergeCell ref="G3:G5"/>
    <mergeCell ref="H3:H5"/>
    <mergeCell ref="I3:I5"/>
  </mergeCells>
  <hyperlinks>
    <hyperlink ref="B40:G40" location="'interv dégrad tarifs'!A69" display="(voir onglet interv dégradation tarifs)" xr:uid="{CAB09141-BB7A-4BD8-8A8A-BE11E1EBC31E}"/>
  </hyperlinks>
  <pageMargins left="0.31496062992125984" right="0.15748031496062992" top="0.74803149606299213" bottom="0.43307086614173229" header="0.31496062992125984" footer="0.31496062992125984"/>
  <pageSetup paperSize="9" scale="64" orientation="portrait"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1D87-7D60-47ED-8346-61151DDDAF51}">
  <dimension ref="A1:IH49"/>
  <sheetViews>
    <sheetView topLeftCell="B19" workbookViewId="0">
      <selection activeCell="G46" sqref="G46:G49"/>
    </sheetView>
  </sheetViews>
  <sheetFormatPr baseColWidth="10" defaultColWidth="12.5703125" defaultRowHeight="12.75"/>
  <cols>
    <col min="1" max="1" width="9" style="260" hidden="1" customWidth="1"/>
    <col min="2" max="2" width="10.140625" style="260" customWidth="1"/>
    <col min="3" max="3" width="12.5703125" style="287"/>
    <col min="4" max="4" width="12" style="257" customWidth="1"/>
    <col min="5" max="5" width="12" style="258" bestFit="1" customWidth="1"/>
    <col min="6" max="6" width="12" style="288" customWidth="1"/>
    <col min="7" max="7" width="12.5703125" style="260"/>
    <col min="8" max="8" width="11.85546875" style="260" customWidth="1"/>
    <col min="9" max="9" width="12.5703125" style="260"/>
    <col min="10" max="10" width="5.42578125" style="260" customWidth="1"/>
    <col min="11" max="242" width="12.5703125" style="260"/>
    <col min="243" max="16384" width="12.5703125" style="35"/>
  </cols>
  <sheetData>
    <row r="1" spans="1:242" ht="15.75">
      <c r="A1" s="252" t="s">
        <v>137</v>
      </c>
      <c r="B1" s="1069" t="s">
        <v>150</v>
      </c>
      <c r="C1" s="1069"/>
      <c r="D1" s="1069"/>
      <c r="E1" s="1069"/>
      <c r="F1" s="1069"/>
      <c r="G1" s="1069"/>
      <c r="H1" s="1069"/>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c r="DV1" s="253"/>
      <c r="DW1" s="253"/>
      <c r="DX1" s="253"/>
      <c r="DY1" s="253"/>
      <c r="DZ1" s="253"/>
      <c r="EA1" s="253"/>
      <c r="EB1" s="253"/>
      <c r="EC1" s="253"/>
      <c r="ED1" s="253"/>
      <c r="EE1" s="253"/>
      <c r="EF1" s="253"/>
      <c r="EG1" s="253"/>
      <c r="EH1" s="253"/>
      <c r="EI1" s="253"/>
      <c r="EJ1" s="253"/>
      <c r="EK1" s="253"/>
      <c r="EL1" s="253"/>
      <c r="EM1" s="253"/>
      <c r="EN1" s="253"/>
      <c r="EO1" s="253"/>
      <c r="EP1" s="253"/>
      <c r="EQ1" s="253"/>
      <c r="ER1" s="253"/>
      <c r="ES1" s="253"/>
      <c r="ET1" s="253"/>
      <c r="EU1" s="253"/>
      <c r="EV1" s="253"/>
      <c r="EW1" s="253"/>
      <c r="EX1" s="253"/>
      <c r="EY1" s="253"/>
      <c r="EZ1" s="253"/>
      <c r="FA1" s="253"/>
      <c r="FB1" s="253"/>
      <c r="FC1" s="253"/>
      <c r="FD1" s="253"/>
      <c r="FE1" s="253"/>
      <c r="FF1" s="253"/>
      <c r="FG1" s="253"/>
      <c r="FH1" s="253"/>
      <c r="FI1" s="253"/>
      <c r="FJ1" s="253"/>
      <c r="FK1" s="253"/>
      <c r="FL1" s="253"/>
      <c r="FM1" s="253"/>
      <c r="FN1" s="253"/>
      <c r="FO1" s="253"/>
      <c r="FP1" s="253"/>
      <c r="FQ1" s="253"/>
      <c r="FR1" s="253"/>
      <c r="FS1" s="253"/>
      <c r="FT1" s="253"/>
      <c r="FU1" s="253"/>
      <c r="FV1" s="253"/>
      <c r="FW1" s="253"/>
      <c r="FX1" s="253"/>
      <c r="FY1" s="253"/>
      <c r="FZ1" s="253"/>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253"/>
      <c r="GZ1" s="253"/>
      <c r="HA1" s="253"/>
      <c r="HB1" s="253"/>
      <c r="HC1" s="253"/>
      <c r="HD1" s="253"/>
      <c r="HE1" s="253"/>
      <c r="HF1" s="253"/>
      <c r="HG1" s="253"/>
      <c r="HH1" s="253"/>
      <c r="HI1" s="253"/>
      <c r="HJ1" s="253"/>
      <c r="HK1" s="253"/>
      <c r="HL1" s="253"/>
      <c r="HM1" s="253"/>
      <c r="HN1" s="253"/>
      <c r="HO1" s="253"/>
      <c r="HP1" s="253"/>
      <c r="HQ1" s="253"/>
      <c r="HR1" s="253"/>
      <c r="HS1" s="253"/>
      <c r="HT1" s="253"/>
      <c r="HU1" s="253"/>
      <c r="HV1" s="253"/>
      <c r="HW1" s="253"/>
      <c r="HX1" s="253"/>
      <c r="HY1" s="253"/>
      <c r="HZ1" s="253"/>
      <c r="IA1" s="253"/>
      <c r="IB1" s="253"/>
      <c r="IC1" s="253"/>
      <c r="ID1" s="253"/>
      <c r="IE1" s="253"/>
      <c r="IF1" s="253"/>
      <c r="IG1" s="253"/>
      <c r="IH1" s="253"/>
    </row>
    <row r="2" spans="1:242" ht="13.5" thickBot="1">
      <c r="A2" s="254"/>
      <c r="B2" s="255"/>
      <c r="C2" s="256"/>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row>
    <row r="3" spans="1:242" ht="13.5" customHeight="1">
      <c r="B3" s="1070"/>
      <c r="C3" s="1071"/>
      <c r="D3" s="1074" t="s">
        <v>138</v>
      </c>
      <c r="E3" s="1074"/>
      <c r="F3" s="1075" t="s">
        <v>105</v>
      </c>
      <c r="G3" s="1067" t="s">
        <v>254</v>
      </c>
      <c r="H3" s="1068"/>
      <c r="I3" s="1068"/>
      <c r="J3" s="1068"/>
    </row>
    <row r="4" spans="1:242" ht="50.25" customHeight="1" thickBot="1">
      <c r="B4" s="1072"/>
      <c r="C4" s="1073"/>
      <c r="D4" s="261" t="s">
        <v>139</v>
      </c>
      <c r="E4" s="261" t="s">
        <v>140</v>
      </c>
      <c r="F4" s="1076"/>
      <c r="G4" s="1067"/>
      <c r="H4" s="1068"/>
      <c r="I4" s="1068"/>
      <c r="J4" s="1068"/>
      <c r="K4" s="443"/>
    </row>
    <row r="5" spans="1:242">
      <c r="A5" s="262"/>
      <c r="B5" s="1051" t="s">
        <v>107</v>
      </c>
      <c r="C5" s="1052"/>
      <c r="D5" s="1052"/>
      <c r="E5" s="1052"/>
      <c r="F5" s="1061"/>
      <c r="G5" s="1053" t="s">
        <v>560</v>
      </c>
      <c r="H5" s="1054"/>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row>
    <row r="6" spans="1:242">
      <c r="B6" s="1062" t="s">
        <v>113</v>
      </c>
      <c r="C6" s="263" t="s">
        <v>114</v>
      </c>
      <c r="D6" s="264">
        <f>+$E6/30</f>
        <v>5.5166666666666666</v>
      </c>
      <c r="E6" s="265">
        <v>165.5</v>
      </c>
      <c r="F6" s="266">
        <v>161.5</v>
      </c>
      <c r="G6" s="1055"/>
      <c r="H6" s="1056"/>
      <c r="I6" s="259"/>
    </row>
    <row r="7" spans="1:242" ht="22.5">
      <c r="B7" s="1062"/>
      <c r="C7" s="263" t="s">
        <v>141</v>
      </c>
      <c r="D7" s="267"/>
      <c r="E7" s="268">
        <v>215</v>
      </c>
      <c r="F7" s="269"/>
      <c r="G7" s="1055"/>
      <c r="H7" s="1056"/>
    </row>
    <row r="8" spans="1:242" ht="13.5" thickBot="1">
      <c r="B8" s="1063"/>
      <c r="C8" s="263" t="s">
        <v>115</v>
      </c>
      <c r="D8" s="264">
        <f>+$E8/30</f>
        <v>8.3333333333333339</v>
      </c>
      <c r="E8" s="268">
        <v>250</v>
      </c>
      <c r="F8" s="270"/>
      <c r="G8" s="1057"/>
      <c r="H8" s="1058"/>
    </row>
    <row r="9" spans="1:242" ht="26.25" customHeight="1">
      <c r="B9" s="1064" t="s">
        <v>142</v>
      </c>
      <c r="C9" s="1065"/>
      <c r="D9" s="1065"/>
      <c r="E9" s="1065"/>
      <c r="F9" s="1065"/>
      <c r="G9" s="1053" t="s">
        <v>143</v>
      </c>
      <c r="H9" s="1054"/>
    </row>
    <row r="10" spans="1:242">
      <c r="B10" s="1066" t="s">
        <v>117</v>
      </c>
      <c r="C10" s="263" t="s">
        <v>114</v>
      </c>
      <c r="D10" s="264">
        <f>+$E10/30</f>
        <v>7.9333333333333336</v>
      </c>
      <c r="E10" s="265">
        <v>238</v>
      </c>
      <c r="F10" s="266">
        <v>223.5</v>
      </c>
      <c r="G10" s="1055"/>
      <c r="H10" s="1056"/>
      <c r="R10" s="271"/>
    </row>
    <row r="11" spans="1:242" ht="22.5">
      <c r="B11" s="1066"/>
      <c r="C11" s="263" t="s">
        <v>141</v>
      </c>
      <c r="D11" s="267"/>
      <c r="E11" s="268">
        <v>307.5</v>
      </c>
      <c r="F11" s="269"/>
      <c r="G11" s="1055"/>
      <c r="H11" s="1056"/>
      <c r="R11" s="271"/>
    </row>
    <row r="12" spans="1:242" ht="13.5" thickBot="1">
      <c r="B12" s="1059"/>
      <c r="C12" s="263" t="s">
        <v>115</v>
      </c>
      <c r="D12" s="264">
        <f>+$E12/30</f>
        <v>11.9</v>
      </c>
      <c r="E12" s="268">
        <v>357</v>
      </c>
      <c r="F12" s="270"/>
      <c r="G12" s="1057"/>
      <c r="H12" s="1058"/>
      <c r="R12" s="271"/>
    </row>
    <row r="13" spans="1:242" ht="26.25" customHeight="1">
      <c r="B13" s="1051" t="s">
        <v>118</v>
      </c>
      <c r="C13" s="1052"/>
      <c r="D13" s="1052"/>
      <c r="E13" s="1052"/>
      <c r="F13" s="1052"/>
      <c r="G13" s="1053" t="s">
        <v>568</v>
      </c>
      <c r="H13" s="1054"/>
      <c r="R13" s="271"/>
    </row>
    <row r="14" spans="1:242">
      <c r="B14" s="1059" t="s">
        <v>119</v>
      </c>
      <c r="C14" s="263" t="s">
        <v>114</v>
      </c>
      <c r="D14" s="264">
        <f>+$E14/30</f>
        <v>8.6</v>
      </c>
      <c r="E14" s="265">
        <v>258</v>
      </c>
      <c r="F14" s="266">
        <v>250</v>
      </c>
      <c r="G14" s="1055"/>
      <c r="H14" s="1056"/>
      <c r="R14" s="271"/>
    </row>
    <row r="15" spans="1:242" ht="22.5">
      <c r="B15" s="1060"/>
      <c r="C15" s="263" t="s">
        <v>141</v>
      </c>
      <c r="D15" s="267"/>
      <c r="E15" s="268">
        <v>332</v>
      </c>
      <c r="F15" s="269"/>
      <c r="G15" s="1055"/>
      <c r="H15" s="1056"/>
      <c r="R15" s="271"/>
    </row>
    <row r="16" spans="1:242" ht="13.5" thickBot="1">
      <c r="B16" s="1060"/>
      <c r="C16" s="263" t="s">
        <v>115</v>
      </c>
      <c r="D16" s="264">
        <f>+$E16/30</f>
        <v>12.866666666666667</v>
      </c>
      <c r="E16" s="268">
        <v>386</v>
      </c>
      <c r="F16" s="270"/>
      <c r="G16" s="1057"/>
      <c r="H16" s="1058"/>
      <c r="R16" s="271"/>
    </row>
    <row r="17" spans="2:18" ht="21" customHeight="1">
      <c r="B17" s="1064" t="s">
        <v>144</v>
      </c>
      <c r="C17" s="1065"/>
      <c r="D17" s="1065"/>
      <c r="E17" s="1065"/>
      <c r="F17" s="1065"/>
      <c r="G17" s="1053" t="s">
        <v>145</v>
      </c>
      <c r="H17" s="1054"/>
      <c r="R17" s="271"/>
    </row>
    <row r="18" spans="2:18">
      <c r="B18" s="1077" t="s">
        <v>121</v>
      </c>
      <c r="C18" s="263" t="s">
        <v>114</v>
      </c>
      <c r="D18" s="264">
        <f>+$E18/30</f>
        <v>9.6</v>
      </c>
      <c r="E18" s="265">
        <v>288</v>
      </c>
      <c r="F18" s="266">
        <v>280</v>
      </c>
      <c r="G18" s="1055"/>
      <c r="H18" s="1056"/>
      <c r="R18" s="271"/>
    </row>
    <row r="19" spans="2:18" ht="22.5">
      <c r="B19" s="1077"/>
      <c r="C19" s="263" t="s">
        <v>141</v>
      </c>
      <c r="D19" s="267"/>
      <c r="E19" s="268">
        <v>371</v>
      </c>
      <c r="F19" s="269"/>
      <c r="G19" s="1055"/>
      <c r="H19" s="1056"/>
    </row>
    <row r="20" spans="2:18" ht="13.5" thickBot="1">
      <c r="B20" s="1078"/>
      <c r="C20" s="263" t="s">
        <v>115</v>
      </c>
      <c r="D20" s="264">
        <f>+$E20/30</f>
        <v>14.366666666666667</v>
      </c>
      <c r="E20" s="268">
        <v>431</v>
      </c>
      <c r="F20" s="270"/>
      <c r="G20" s="1057"/>
      <c r="H20" s="1058"/>
    </row>
    <row r="21" spans="2:18" ht="21" customHeight="1">
      <c r="B21" s="1079" t="s">
        <v>146</v>
      </c>
      <c r="C21" s="1080"/>
      <c r="D21" s="1080"/>
      <c r="E21" s="1080"/>
      <c r="F21" s="1080"/>
      <c r="G21" s="1053" t="s">
        <v>147</v>
      </c>
      <c r="H21" s="1054"/>
    </row>
    <row r="22" spans="2:18">
      <c r="B22" s="1059" t="s">
        <v>123</v>
      </c>
      <c r="C22" s="272" t="s">
        <v>114</v>
      </c>
      <c r="D22" s="264">
        <f>+$E22/30</f>
        <v>11.366666666666667</v>
      </c>
      <c r="E22" s="265">
        <v>341</v>
      </c>
      <c r="F22" s="266">
        <v>330</v>
      </c>
      <c r="G22" s="1055"/>
      <c r="H22" s="1056"/>
    </row>
    <row r="23" spans="2:18" ht="22.5">
      <c r="B23" s="1060"/>
      <c r="C23" s="272" t="s">
        <v>141</v>
      </c>
      <c r="D23" s="273"/>
      <c r="E23" s="268">
        <v>439</v>
      </c>
      <c r="F23" s="269"/>
      <c r="G23" s="1055"/>
      <c r="H23" s="1056"/>
    </row>
    <row r="24" spans="2:18" ht="13.5" thickBot="1">
      <c r="B24" s="1060"/>
      <c r="C24" s="263" t="s">
        <v>115</v>
      </c>
      <c r="D24" s="264">
        <f>+$E24/30</f>
        <v>17</v>
      </c>
      <c r="E24" s="268">
        <v>510</v>
      </c>
      <c r="F24" s="270"/>
      <c r="G24" s="1057"/>
      <c r="H24" s="1058"/>
    </row>
    <row r="25" spans="2:18" ht="25.5" customHeight="1">
      <c r="B25" s="1064" t="s">
        <v>148</v>
      </c>
      <c r="C25" s="1065"/>
      <c r="D25" s="1065"/>
      <c r="E25" s="1065"/>
      <c r="F25" s="1065"/>
      <c r="G25" s="1053" t="s">
        <v>149</v>
      </c>
      <c r="H25" s="1054"/>
    </row>
    <row r="26" spans="2:18">
      <c r="B26" s="1066" t="s">
        <v>125</v>
      </c>
      <c r="C26" s="272" t="s">
        <v>114</v>
      </c>
      <c r="D26" s="264">
        <f>+$E26/30</f>
        <v>11.95</v>
      </c>
      <c r="E26" s="265">
        <v>358.5</v>
      </c>
      <c r="F26" s="274">
        <v>350</v>
      </c>
      <c r="G26" s="1055"/>
      <c r="H26" s="1056"/>
    </row>
    <row r="27" spans="2:18" ht="22.5">
      <c r="B27" s="1066"/>
      <c r="C27" s="272" t="s">
        <v>141</v>
      </c>
      <c r="D27" s="273"/>
      <c r="E27" s="268">
        <v>466</v>
      </c>
      <c r="F27" s="269"/>
      <c r="G27" s="1055"/>
      <c r="H27" s="1056"/>
    </row>
    <row r="28" spans="2:18" ht="13.5" thickBot="1">
      <c r="B28" s="1059"/>
      <c r="C28" s="263" t="s">
        <v>115</v>
      </c>
      <c r="D28" s="264">
        <f>+$E28/30</f>
        <v>18.033333333333335</v>
      </c>
      <c r="E28" s="268">
        <v>541</v>
      </c>
      <c r="F28" s="270"/>
      <c r="G28" s="1057"/>
      <c r="H28" s="1058"/>
    </row>
    <row r="29" spans="2:18" ht="21.75" customHeight="1" thickBot="1">
      <c r="B29" s="1086" t="s">
        <v>126</v>
      </c>
      <c r="C29" s="1087"/>
      <c r="D29" s="1087"/>
      <c r="E29" s="1087"/>
      <c r="F29" s="1088"/>
    </row>
    <row r="30" spans="2:18" ht="20.25" customHeight="1">
      <c r="B30" s="1089" t="s">
        <v>127</v>
      </c>
      <c r="C30" s="1090"/>
      <c r="D30" s="1090"/>
      <c r="E30" s="1090"/>
      <c r="F30" s="1091"/>
    </row>
    <row r="31" spans="2:18">
      <c r="B31" s="1059" t="s">
        <v>128</v>
      </c>
      <c r="C31" s="272" t="s">
        <v>114</v>
      </c>
      <c r="D31" s="264">
        <f>+$E31/30</f>
        <v>10.933333333333334</v>
      </c>
      <c r="E31" s="265">
        <v>328</v>
      </c>
      <c r="F31" s="274">
        <v>320</v>
      </c>
    </row>
    <row r="32" spans="2:18">
      <c r="B32" s="1060"/>
      <c r="C32" s="263" t="s">
        <v>115</v>
      </c>
      <c r="D32" s="264">
        <f>+$E32/30</f>
        <v>14.933333333333334</v>
      </c>
      <c r="E32" s="937">
        <v>448</v>
      </c>
      <c r="F32" s="270"/>
      <c r="G32" s="942"/>
    </row>
    <row r="33" spans="2:11" ht="16.5" customHeight="1">
      <c r="B33" s="1051" t="s">
        <v>129</v>
      </c>
      <c r="C33" s="1052"/>
      <c r="D33" s="1052"/>
      <c r="E33" s="1052"/>
      <c r="F33" s="1061"/>
    </row>
    <row r="34" spans="2:11">
      <c r="B34" s="1059" t="s">
        <v>130</v>
      </c>
      <c r="C34" s="272" t="s">
        <v>114</v>
      </c>
      <c r="D34" s="264">
        <f>+$E34/30</f>
        <v>10</v>
      </c>
      <c r="E34" s="265">
        <v>300</v>
      </c>
      <c r="F34" s="274">
        <v>290</v>
      </c>
    </row>
    <row r="35" spans="2:11">
      <c r="B35" s="1060"/>
      <c r="C35" s="263" t="s">
        <v>115</v>
      </c>
      <c r="D35" s="264">
        <f>+$E35/30</f>
        <v>14.933333333333334</v>
      </c>
      <c r="E35" s="268">
        <v>448</v>
      </c>
      <c r="F35" s="270"/>
    </row>
    <row r="36" spans="2:11">
      <c r="B36" s="1051" t="s">
        <v>131</v>
      </c>
      <c r="C36" s="1052"/>
      <c r="D36" s="1052"/>
      <c r="E36" s="1052"/>
      <c r="F36" s="1061"/>
    </row>
    <row r="37" spans="2:11">
      <c r="B37" s="1081" t="s">
        <v>132</v>
      </c>
      <c r="C37" s="275" t="s">
        <v>114</v>
      </c>
      <c r="D37" s="276">
        <f>+$E37/30</f>
        <v>12.666666666666666</v>
      </c>
      <c r="E37" s="277">
        <v>380</v>
      </c>
      <c r="F37" s="278">
        <v>375</v>
      </c>
      <c r="G37" s="279"/>
      <c r="H37" s="279"/>
      <c r="I37" s="279"/>
      <c r="J37" s="279"/>
    </row>
    <row r="38" spans="2:11" ht="22.5">
      <c r="B38" s="1060"/>
      <c r="C38" s="272" t="s">
        <v>141</v>
      </c>
      <c r="D38" s="273"/>
      <c r="E38" s="268">
        <v>490</v>
      </c>
      <c r="F38" s="269"/>
    </row>
    <row r="39" spans="2:11">
      <c r="B39" s="1082"/>
      <c r="C39" s="263" t="s">
        <v>115</v>
      </c>
      <c r="D39" s="264">
        <f>+$E39/30</f>
        <v>18.966666666666665</v>
      </c>
      <c r="E39" s="268">
        <v>569</v>
      </c>
      <c r="F39" s="280"/>
    </row>
    <row r="40" spans="2:11">
      <c r="B40" s="1083" t="s">
        <v>133</v>
      </c>
      <c r="C40" s="281" t="s">
        <v>114</v>
      </c>
      <c r="D40" s="282">
        <f>+$E40/30</f>
        <v>13.733333333333333</v>
      </c>
      <c r="E40" s="283">
        <v>412</v>
      </c>
      <c r="F40" s="284">
        <v>405</v>
      </c>
    </row>
    <row r="41" spans="2:11" ht="22.5">
      <c r="B41" s="1060"/>
      <c r="C41" s="272" t="s">
        <v>141</v>
      </c>
      <c r="D41" s="273"/>
      <c r="E41" s="268">
        <v>490</v>
      </c>
      <c r="F41" s="280"/>
    </row>
    <row r="42" spans="2:11">
      <c r="B42" s="1082"/>
      <c r="C42" s="263" t="s">
        <v>115</v>
      </c>
      <c r="D42" s="264">
        <f>+$E42/30</f>
        <v>18.966666666666665</v>
      </c>
      <c r="E42" s="268">
        <v>569</v>
      </c>
      <c r="F42" s="280"/>
    </row>
    <row r="43" spans="2:11">
      <c r="B43" s="1051" t="s">
        <v>134</v>
      </c>
      <c r="C43" s="1052"/>
      <c r="D43" s="1052"/>
      <c r="E43" s="1052"/>
      <c r="F43" s="1061"/>
    </row>
    <row r="44" spans="2:11" ht="12.75" customHeight="1">
      <c r="B44" s="1063" t="s">
        <v>135</v>
      </c>
      <c r="C44" s="272" t="s">
        <v>114</v>
      </c>
      <c r="D44" s="264">
        <f>+$E44/30</f>
        <v>10.1</v>
      </c>
      <c r="E44" s="265">
        <v>303</v>
      </c>
      <c r="F44" s="280">
        <v>255</v>
      </c>
    </row>
    <row r="45" spans="2:11">
      <c r="B45" s="1085"/>
      <c r="C45" s="263" t="s">
        <v>115</v>
      </c>
      <c r="D45" s="264">
        <f>+$E45/30</f>
        <v>12.633333333333333</v>
      </c>
      <c r="E45" s="268">
        <v>379</v>
      </c>
      <c r="F45" s="280"/>
      <c r="H45" s="285"/>
      <c r="J45" s="286"/>
      <c r="K45" s="286"/>
    </row>
    <row r="46" spans="2:11">
      <c r="B46" s="1051" t="s">
        <v>561</v>
      </c>
      <c r="C46" s="1052"/>
      <c r="D46" s="1052"/>
      <c r="E46" s="1052"/>
      <c r="F46" s="1061"/>
      <c r="G46" s="1084" t="s">
        <v>572</v>
      </c>
      <c r="H46" s="289"/>
    </row>
    <row r="47" spans="2:11" ht="12.75" customHeight="1">
      <c r="B47" s="1059" t="s">
        <v>562</v>
      </c>
      <c r="C47" s="272" t="s">
        <v>114</v>
      </c>
      <c r="D47" s="264">
        <f>+$E47/30</f>
        <v>10.333333333333334</v>
      </c>
      <c r="E47" s="265">
        <v>310</v>
      </c>
      <c r="F47" s="910">
        <v>300</v>
      </c>
      <c r="G47" s="1084"/>
    </row>
    <row r="48" spans="2:11">
      <c r="B48" s="1082"/>
      <c r="C48" s="916" t="s">
        <v>115</v>
      </c>
      <c r="D48" s="917">
        <f>+$E48/30</f>
        <v>15</v>
      </c>
      <c r="E48" s="918">
        <v>450</v>
      </c>
      <c r="F48" s="280"/>
      <c r="G48" s="1084"/>
    </row>
    <row r="49" spans="2:7" ht="18" customHeight="1" thickBot="1">
      <c r="B49" s="911" t="s">
        <v>563</v>
      </c>
      <c r="C49" s="912" t="s">
        <v>114</v>
      </c>
      <c r="D49" s="913">
        <f>+$E49/30</f>
        <v>8.6666666666666661</v>
      </c>
      <c r="E49" s="914">
        <v>260</v>
      </c>
      <c r="F49" s="915">
        <v>260</v>
      </c>
      <c r="G49" s="1084"/>
    </row>
  </sheetData>
  <mergeCells count="36">
    <mergeCell ref="G46:G49"/>
    <mergeCell ref="B43:F43"/>
    <mergeCell ref="B44:B45"/>
    <mergeCell ref="B29:F29"/>
    <mergeCell ref="B30:F30"/>
    <mergeCell ref="B31:B32"/>
    <mergeCell ref="B33:F33"/>
    <mergeCell ref="B34:B35"/>
    <mergeCell ref="B36:F36"/>
    <mergeCell ref="B46:F46"/>
    <mergeCell ref="B47:B48"/>
    <mergeCell ref="B25:F25"/>
    <mergeCell ref="G25:H28"/>
    <mergeCell ref="B26:B28"/>
    <mergeCell ref="B37:B39"/>
    <mergeCell ref="B40:B42"/>
    <mergeCell ref="B17:F17"/>
    <mergeCell ref="G17:H20"/>
    <mergeCell ref="B18:B20"/>
    <mergeCell ref="B21:F21"/>
    <mergeCell ref="G21:H24"/>
    <mergeCell ref="B22:B24"/>
    <mergeCell ref="G3:J4"/>
    <mergeCell ref="B1:H1"/>
    <mergeCell ref="B3:C4"/>
    <mergeCell ref="D3:E3"/>
    <mergeCell ref="F3:F4"/>
    <mergeCell ref="B13:F13"/>
    <mergeCell ref="G13:H16"/>
    <mergeCell ref="B14:B16"/>
    <mergeCell ref="B5:F5"/>
    <mergeCell ref="G5:H8"/>
    <mergeCell ref="B6:B8"/>
    <mergeCell ref="B9:F9"/>
    <mergeCell ref="G9:H12"/>
    <mergeCell ref="B10:B12"/>
  </mergeCells>
  <pageMargins left="0.23622047244094491" right="0.15748031496062992" top="0.47244094488188981" bottom="0.27559055118110237" header="0.19685039370078741" footer="0.15748031496062992"/>
  <pageSetup paperSize="9" scale="95" orientation="portrait" r:id="rId1"/>
  <headerFooter>
    <oddHeader>&amp;CTARIFS EN CITES UNIVERSITAIRES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6625-5C44-4FCC-B657-38F0C32B82DA}">
  <sheetPr>
    <tabColor rgb="FFFFFF00"/>
    <pageSetUpPr fitToPage="1"/>
  </sheetPr>
  <dimension ref="A1:IQ58"/>
  <sheetViews>
    <sheetView topLeftCell="C10" workbookViewId="0">
      <selection activeCell="N42" sqref="N42"/>
    </sheetView>
  </sheetViews>
  <sheetFormatPr baseColWidth="10" defaultColWidth="12.5703125" defaultRowHeight="12.75"/>
  <cols>
    <col min="1" max="1" width="9" style="204" hidden="1" customWidth="1"/>
    <col min="2" max="2" width="10.140625" style="204" customWidth="1"/>
    <col min="3" max="3" width="12.5703125" style="251"/>
    <col min="4" max="4" width="12" style="204" customWidth="1"/>
    <col min="5" max="5" width="10.5703125" style="204" customWidth="1"/>
    <col min="6" max="6" width="12" style="202" customWidth="1"/>
    <col min="7" max="7" width="12" style="203" bestFit="1" customWidth="1"/>
    <col min="8" max="8" width="10" style="240" customWidth="1"/>
    <col min="9" max="9" width="10.28515625" style="204" customWidth="1"/>
    <col min="10" max="10" width="12.85546875" style="204" hidden="1" customWidth="1"/>
    <col min="11" max="11" width="16.28515625" style="204" hidden="1" customWidth="1"/>
    <col min="12" max="12" width="24.140625" style="204" hidden="1" customWidth="1"/>
    <col min="13" max="13" width="23.5703125" style="204" hidden="1" customWidth="1"/>
    <col min="14" max="14" width="11.42578125" style="204" customWidth="1"/>
    <col min="15" max="251" width="12.5703125" style="204"/>
    <col min="252" max="16384" width="12.5703125" style="198"/>
  </cols>
  <sheetData>
    <row r="1" spans="1:251">
      <c r="A1" s="192"/>
      <c r="B1" s="1099"/>
      <c r="C1" s="1100"/>
      <c r="D1" s="193">
        <v>1</v>
      </c>
      <c r="E1" s="194">
        <v>7</v>
      </c>
      <c r="F1" s="194">
        <v>15</v>
      </c>
      <c r="G1" s="195">
        <v>30</v>
      </c>
      <c r="H1" s="196"/>
      <c r="I1" s="192"/>
      <c r="J1" s="192"/>
      <c r="K1" s="192"/>
      <c r="L1" s="192"/>
      <c r="M1" s="197"/>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row>
    <row r="2" spans="1:251" ht="15.75">
      <c r="A2" s="1101" t="s">
        <v>159</v>
      </c>
      <c r="B2" s="1101"/>
      <c r="C2" s="1101"/>
      <c r="D2" s="1101"/>
      <c r="E2" s="1101"/>
      <c r="F2" s="1101"/>
      <c r="G2" s="1101"/>
      <c r="H2" s="1101"/>
      <c r="I2" s="1101"/>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row>
    <row r="3" spans="1:251" ht="13.5" thickBot="1">
      <c r="A3" s="192"/>
      <c r="B3" s="200"/>
      <c r="C3" s="201"/>
      <c r="D3" s="202"/>
      <c r="E3" s="202"/>
      <c r="H3" s="196"/>
      <c r="I3" s="192"/>
      <c r="J3" s="192"/>
      <c r="K3" s="192"/>
      <c r="L3" s="192"/>
      <c r="M3" s="197"/>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row>
    <row r="4" spans="1:251" ht="13.5" customHeight="1" thickBot="1">
      <c r="B4" s="1102"/>
      <c r="C4" s="1103"/>
      <c r="D4" s="1106" t="s">
        <v>99</v>
      </c>
      <c r="E4" s="1107"/>
      <c r="F4" s="1107"/>
      <c r="G4" s="1107"/>
      <c r="H4" s="1107"/>
      <c r="I4" s="1107"/>
      <c r="M4" s="202"/>
      <c r="N4" s="1122" t="s">
        <v>151</v>
      </c>
    </row>
    <row r="5" spans="1:251" ht="24" customHeight="1">
      <c r="B5" s="1104"/>
      <c r="C5" s="1105"/>
      <c r="D5" s="205" t="s">
        <v>100</v>
      </c>
      <c r="E5" s="205" t="s">
        <v>101</v>
      </c>
      <c r="F5" s="205" t="s">
        <v>102</v>
      </c>
      <c r="G5" s="205" t="s">
        <v>103</v>
      </c>
      <c r="H5" s="1108" t="s">
        <v>104</v>
      </c>
      <c r="I5" s="1109"/>
      <c r="J5" s="206" t="s">
        <v>106</v>
      </c>
      <c r="K5" s="207"/>
      <c r="L5" s="207"/>
      <c r="M5" s="208"/>
      <c r="N5" s="1122"/>
    </row>
    <row r="6" spans="1:251" ht="24">
      <c r="A6" s="209"/>
      <c r="B6" s="1110" t="s">
        <v>107</v>
      </c>
      <c r="C6" s="1111"/>
      <c r="D6" s="1111"/>
      <c r="E6" s="1111"/>
      <c r="F6" s="1111"/>
      <c r="G6" s="1111"/>
      <c r="H6" s="210" t="s">
        <v>108</v>
      </c>
      <c r="I6" s="211" t="s">
        <v>156</v>
      </c>
      <c r="J6" s="212" t="s">
        <v>109</v>
      </c>
      <c r="K6" s="213" t="s">
        <v>110</v>
      </c>
      <c r="L6" s="213" t="s">
        <v>111</v>
      </c>
      <c r="M6" s="214" t="s">
        <v>112</v>
      </c>
      <c r="N6" s="300" t="s">
        <v>158</v>
      </c>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209"/>
      <c r="GN6" s="209"/>
      <c r="GO6" s="209"/>
      <c r="GP6" s="209"/>
      <c r="GQ6" s="209"/>
      <c r="GR6" s="209"/>
      <c r="GS6" s="209"/>
      <c r="GT6" s="209"/>
      <c r="GU6" s="209"/>
      <c r="GV6" s="209"/>
      <c r="GW6" s="209"/>
      <c r="GX6" s="209"/>
      <c r="GY6" s="209"/>
      <c r="GZ6" s="209"/>
      <c r="HA6" s="209"/>
      <c r="HB6" s="209"/>
      <c r="HC6" s="209"/>
      <c r="HD6" s="209"/>
      <c r="HE6" s="209"/>
      <c r="HF6" s="209"/>
      <c r="HG6" s="209"/>
      <c r="HH6" s="209"/>
      <c r="HI6" s="209"/>
      <c r="HJ6" s="209"/>
      <c r="HK6" s="209"/>
      <c r="HL6" s="209"/>
      <c r="HM6" s="209"/>
      <c r="HN6" s="209"/>
      <c r="HO6" s="209"/>
      <c r="HP6" s="209"/>
      <c r="HQ6" s="209"/>
      <c r="HR6" s="209"/>
      <c r="HS6" s="209"/>
      <c r="HT6" s="209"/>
      <c r="HU6" s="209"/>
      <c r="HV6" s="209"/>
      <c r="HW6" s="209"/>
      <c r="HX6" s="209"/>
      <c r="HY6" s="209"/>
      <c r="HZ6" s="209"/>
      <c r="IA6" s="209"/>
      <c r="IB6" s="209"/>
      <c r="IC6" s="209"/>
      <c r="ID6" s="209"/>
      <c r="IE6" s="209"/>
      <c r="IF6" s="209"/>
      <c r="IG6" s="209"/>
      <c r="IH6" s="209"/>
      <c r="II6" s="209"/>
      <c r="IJ6" s="209"/>
      <c r="IK6" s="209"/>
      <c r="IL6" s="209"/>
      <c r="IM6" s="209"/>
      <c r="IN6" s="209"/>
      <c r="IO6" s="209"/>
      <c r="IP6" s="209"/>
      <c r="IQ6" s="209"/>
    </row>
    <row r="7" spans="1:251">
      <c r="B7" s="1112" t="s">
        <v>113</v>
      </c>
      <c r="C7" s="215" t="s">
        <v>114</v>
      </c>
      <c r="D7" s="216">
        <f t="shared" ref="D7:F8" si="0">+$G7/30*(1+K7)</f>
        <v>11.033333333333333</v>
      </c>
      <c r="E7" s="216">
        <f t="shared" si="0"/>
        <v>9.6541666666666668</v>
      </c>
      <c r="F7" s="216">
        <f t="shared" si="0"/>
        <v>8.8266666666666662</v>
      </c>
      <c r="G7" s="217">
        <v>165.5</v>
      </c>
      <c r="H7" s="218">
        <v>28</v>
      </c>
      <c r="I7" s="219">
        <f>IF(H7&lt;$E$1,D7*H7,IF(H7&lt;$F$1,E7*H7,IF(H7&lt;$G$1,F7*H7,IF(H7&gt;$G$1,#REF!))))</f>
        <v>247.14666666666665</v>
      </c>
      <c r="J7" s="220">
        <v>0.51</v>
      </c>
      <c r="K7" s="221">
        <v>1</v>
      </c>
      <c r="L7" s="221">
        <v>0.75</v>
      </c>
      <c r="M7" s="222">
        <v>0.6</v>
      </c>
      <c r="N7" s="297">
        <f>I7*1.1</f>
        <v>271.86133333333333</v>
      </c>
    </row>
    <row r="8" spans="1:251">
      <c r="B8" s="1112"/>
      <c r="C8" s="215" t="s">
        <v>115</v>
      </c>
      <c r="D8" s="216">
        <f t="shared" si="0"/>
        <v>16.666666666666668</v>
      </c>
      <c r="E8" s="216">
        <f t="shared" si="0"/>
        <v>14.583333333333334</v>
      </c>
      <c r="F8" s="216">
        <f t="shared" si="0"/>
        <v>13.333333333333336</v>
      </c>
      <c r="G8" s="223">
        <v>250</v>
      </c>
      <c r="H8" s="224">
        <v>15</v>
      </c>
      <c r="I8" s="225">
        <f>IF(H8&lt;$E$1,D8*H8,IF(H8&lt;$F$1,E8*H8,IF(H8&lt;$G$1,F8*H8,IF(H8&gt;$G$1,G8))))</f>
        <v>200.00000000000003</v>
      </c>
      <c r="J8" s="220">
        <v>0.51</v>
      </c>
      <c r="K8" s="221">
        <v>1</v>
      </c>
      <c r="L8" s="221">
        <v>0.75</v>
      </c>
      <c r="M8" s="222">
        <v>0.6</v>
      </c>
      <c r="N8" s="298">
        <f>I8*1.1</f>
        <v>220.00000000000006</v>
      </c>
    </row>
    <row r="9" spans="1:251" ht="12.75" customHeight="1">
      <c r="B9" s="1097" t="s">
        <v>116</v>
      </c>
      <c r="C9" s="1098"/>
      <c r="D9" s="1098"/>
      <c r="E9" s="1098"/>
      <c r="F9" s="1098"/>
      <c r="G9" s="1098"/>
      <c r="H9" s="1098"/>
      <c r="I9" s="1098"/>
      <c r="J9" s="220">
        <v>0.51</v>
      </c>
      <c r="K9" s="221">
        <v>1</v>
      </c>
      <c r="L9" s="221">
        <v>0.75</v>
      </c>
      <c r="M9" s="222">
        <v>0.6</v>
      </c>
      <c r="N9" s="299"/>
    </row>
    <row r="10" spans="1:251">
      <c r="B10" s="1113" t="s">
        <v>117</v>
      </c>
      <c r="C10" s="215" t="s">
        <v>114</v>
      </c>
      <c r="D10" s="216">
        <f>+$G10/30*(1+K9)</f>
        <v>15.866666666666667</v>
      </c>
      <c r="E10" s="216">
        <f>+$G10/30*(1+L9)</f>
        <v>13.883333333333333</v>
      </c>
      <c r="F10" s="216">
        <f>+$G10/30*(1+M9)</f>
        <v>12.693333333333335</v>
      </c>
      <c r="G10" s="217">
        <v>238</v>
      </c>
      <c r="H10" s="218">
        <v>19</v>
      </c>
      <c r="I10" s="219">
        <f>IF(H10&lt;$E$1,D10*H10,IF(H10&lt;$F$1,E10*H10,IF(H10&lt;$G$1,F10*H10,IF(H10&gt;$G$1,G10))))</f>
        <v>241.17333333333337</v>
      </c>
      <c r="J10" s="220">
        <v>0.51</v>
      </c>
      <c r="K10" s="221">
        <v>1</v>
      </c>
      <c r="L10" s="221">
        <v>0.75</v>
      </c>
      <c r="M10" s="222">
        <v>0.6</v>
      </c>
      <c r="N10" s="297">
        <f>I10*1.1</f>
        <v>265.29066666666671</v>
      </c>
      <c r="AA10" s="226"/>
    </row>
    <row r="11" spans="1:251">
      <c r="B11" s="1113"/>
      <c r="C11" s="215" t="s">
        <v>115</v>
      </c>
      <c r="D11" s="216">
        <f>+$G11/30*(1+K9)</f>
        <v>23.8</v>
      </c>
      <c r="E11" s="216">
        <f>+$G11/30*(1+L9)</f>
        <v>20.824999999999999</v>
      </c>
      <c r="F11" s="216">
        <f>+$G11/30*(1+M9)</f>
        <v>19.040000000000003</v>
      </c>
      <c r="G11" s="223">
        <v>357</v>
      </c>
      <c r="H11" s="224">
        <v>19</v>
      </c>
      <c r="I11" s="225">
        <f>IF(H11&lt;$E$1,D11*H11,IF(H11&lt;$F$1,E11*H11,IF(H11&lt;$G$1,F11*H11,IF(H11&gt;$G$1,G11))))</f>
        <v>361.76000000000005</v>
      </c>
      <c r="J11" s="220">
        <v>0.51</v>
      </c>
      <c r="K11" s="221">
        <v>1</v>
      </c>
      <c r="L11" s="221">
        <v>0.75</v>
      </c>
      <c r="M11" s="222">
        <v>0.6</v>
      </c>
      <c r="N11" s="298">
        <f>I11*1.1</f>
        <v>397.93600000000009</v>
      </c>
      <c r="O11" s="196"/>
      <c r="P11" s="196"/>
      <c r="Q11" s="196"/>
      <c r="AA11" s="226"/>
    </row>
    <row r="12" spans="1:251">
      <c r="B12" s="1114" t="s">
        <v>118</v>
      </c>
      <c r="C12" s="1115"/>
      <c r="D12" s="1115"/>
      <c r="E12" s="1115"/>
      <c r="F12" s="1115"/>
      <c r="G12" s="1115"/>
      <c r="H12" s="1115"/>
      <c r="I12" s="1115"/>
      <c r="J12" s="220">
        <v>0.51</v>
      </c>
      <c r="K12" s="221">
        <v>1</v>
      </c>
      <c r="L12" s="221">
        <v>0.75</v>
      </c>
      <c r="M12" s="222">
        <v>0.6</v>
      </c>
      <c r="N12" s="299"/>
      <c r="O12" s="196"/>
      <c r="P12" s="196"/>
      <c r="Q12" s="196"/>
      <c r="AA12" s="226"/>
    </row>
    <row r="13" spans="1:251">
      <c r="B13" s="1116" t="s">
        <v>119</v>
      </c>
      <c r="C13" s="215" t="s">
        <v>114</v>
      </c>
      <c r="D13" s="216">
        <f>+$G13/30*(1+K8)</f>
        <v>17.2</v>
      </c>
      <c r="E13" s="216">
        <f>+$G13/30*(1+L12)</f>
        <v>15.049999999999999</v>
      </c>
      <c r="F13" s="216">
        <f>+$G13/30*(1+M12)</f>
        <v>13.76</v>
      </c>
      <c r="G13" s="217">
        <v>258</v>
      </c>
      <c r="H13" s="218">
        <v>11</v>
      </c>
      <c r="I13" s="219">
        <f>IF(H13&lt;$E$1,D13*H13,IF(H13&lt;$F$1,E13*H13,IF(H13&lt;$G$1,F13*H13,IF(H13&gt;$G$1,G13))))</f>
        <v>165.54999999999998</v>
      </c>
      <c r="J13" s="220">
        <v>0.51</v>
      </c>
      <c r="K13" s="221">
        <v>1</v>
      </c>
      <c r="L13" s="221">
        <v>0.75</v>
      </c>
      <c r="M13" s="222">
        <v>0.6</v>
      </c>
      <c r="N13" s="297">
        <f>I13*1.1</f>
        <v>182.10499999999999</v>
      </c>
      <c r="O13" s="196"/>
      <c r="P13" s="196"/>
      <c r="Q13" s="196"/>
      <c r="AA13" s="226"/>
    </row>
    <row r="14" spans="1:251">
      <c r="B14" s="1117"/>
      <c r="C14" s="215" t="s">
        <v>115</v>
      </c>
      <c r="D14" s="216">
        <f>+$G14/30*(1+K10)</f>
        <v>25.733333333333334</v>
      </c>
      <c r="E14" s="216">
        <f>+$G14/30*(1+L12)</f>
        <v>22.516666666666666</v>
      </c>
      <c r="F14" s="216">
        <f>+$G14/30*(1+M12)</f>
        <v>20.58666666666667</v>
      </c>
      <c r="G14" s="223">
        <v>386</v>
      </c>
      <c r="H14" s="224">
        <v>19</v>
      </c>
      <c r="I14" s="225">
        <f>IF(H14&lt;$E$1,D14*H14,IF(H14&lt;$F$1,E14*H14,IF(H14&lt;$G$1,F14*H14,IF(H14&gt;$G$1,G14))))</f>
        <v>391.1466666666667</v>
      </c>
      <c r="J14" s="220">
        <v>0.51</v>
      </c>
      <c r="K14" s="221">
        <v>1</v>
      </c>
      <c r="L14" s="221">
        <v>0.75</v>
      </c>
      <c r="M14" s="222">
        <v>0.6</v>
      </c>
      <c r="N14" s="298">
        <f>I14*1.1</f>
        <v>430.26133333333343</v>
      </c>
      <c r="O14" s="196"/>
      <c r="P14" s="196"/>
      <c r="Q14" s="196"/>
      <c r="AA14" s="226"/>
    </row>
    <row r="15" spans="1:251" ht="12.75" customHeight="1">
      <c r="B15" s="1097" t="s">
        <v>120</v>
      </c>
      <c r="C15" s="1098"/>
      <c r="D15" s="1098"/>
      <c r="E15" s="1098"/>
      <c r="F15" s="1098"/>
      <c r="G15" s="1098"/>
      <c r="H15" s="1098"/>
      <c r="I15" s="1098"/>
      <c r="J15" s="220">
        <v>0.51</v>
      </c>
      <c r="K15" s="221">
        <v>1</v>
      </c>
      <c r="L15" s="221">
        <v>0.75</v>
      </c>
      <c r="M15" s="222">
        <v>0.6</v>
      </c>
      <c r="N15" s="299"/>
      <c r="O15" s="196"/>
      <c r="P15" s="196"/>
      <c r="Q15" s="196"/>
      <c r="AA15" s="226"/>
    </row>
    <row r="16" spans="1:251">
      <c r="B16" s="1124" t="s">
        <v>121</v>
      </c>
      <c r="C16" s="215" t="s">
        <v>114</v>
      </c>
      <c r="D16" s="216">
        <f>+$G16/30*(1+K9)</f>
        <v>19.2</v>
      </c>
      <c r="E16" s="216">
        <f>+$G16/30*(1+L13)</f>
        <v>16.8</v>
      </c>
      <c r="F16" s="216">
        <f>+$G16/30*(1+M13)</f>
        <v>15.36</v>
      </c>
      <c r="G16" s="217">
        <v>288</v>
      </c>
      <c r="H16" s="218">
        <v>19</v>
      </c>
      <c r="I16" s="219">
        <f>IF(H16&lt;$E$1,D16*H16,IF(H16&lt;$F$1,E16*H16,IF(H16&lt;$G$1,F16*H16,IF(H16&gt;$G$1,G16))))</f>
        <v>291.83999999999997</v>
      </c>
      <c r="J16" s="220">
        <v>0.51</v>
      </c>
      <c r="K16" s="221">
        <v>1</v>
      </c>
      <c r="L16" s="221">
        <v>0.75</v>
      </c>
      <c r="M16" s="222">
        <v>0.6</v>
      </c>
      <c r="N16" s="297">
        <f>I16*1.1</f>
        <v>321.024</v>
      </c>
      <c r="O16" s="196"/>
      <c r="P16" s="196"/>
      <c r="Q16" s="196"/>
      <c r="AA16" s="226"/>
    </row>
    <row r="17" spans="2:19">
      <c r="B17" s="1124"/>
      <c r="C17" s="215" t="s">
        <v>115</v>
      </c>
      <c r="D17" s="216">
        <f>+$G17/30*(1+K10)</f>
        <v>28.733333333333334</v>
      </c>
      <c r="E17" s="216">
        <f>+$G17/30*(1+L15)</f>
        <v>25.141666666666666</v>
      </c>
      <c r="F17" s="216">
        <f>+$G17/30*(1+M15)</f>
        <v>22.986666666666668</v>
      </c>
      <c r="G17" s="223">
        <v>431</v>
      </c>
      <c r="H17" s="224">
        <v>19</v>
      </c>
      <c r="I17" s="225">
        <f>IF(H17&lt;$E$1,D17*H17,IF(H17&lt;$F$1,E17*H17,IF(H17&lt;$G$1,F17*H17,IF(H17&gt;$G$1,G17))))</f>
        <v>436.74666666666667</v>
      </c>
      <c r="J17" s="220">
        <v>0.51</v>
      </c>
      <c r="K17" s="221">
        <v>1</v>
      </c>
      <c r="L17" s="221">
        <v>0.75</v>
      </c>
      <c r="M17" s="222">
        <v>0.6</v>
      </c>
      <c r="N17" s="298">
        <f>I17*1.1</f>
        <v>480.42133333333339</v>
      </c>
    </row>
    <row r="18" spans="2:19" ht="12.75" customHeight="1">
      <c r="B18" s="1125" t="s">
        <v>122</v>
      </c>
      <c r="C18" s="1126"/>
      <c r="D18" s="1126"/>
      <c r="E18" s="1126"/>
      <c r="F18" s="1126"/>
      <c r="G18" s="1126"/>
      <c r="H18" s="1126"/>
      <c r="I18" s="1126"/>
      <c r="J18" s="220"/>
      <c r="K18" s="221"/>
      <c r="L18" s="221"/>
      <c r="M18" s="222"/>
      <c r="N18" s="299"/>
    </row>
    <row r="19" spans="2:19">
      <c r="B19" s="1116" t="s">
        <v>123</v>
      </c>
      <c r="C19" s="227" t="s">
        <v>114</v>
      </c>
      <c r="D19" s="228">
        <f>+$G19/30*(1+K10)</f>
        <v>22.733333333333334</v>
      </c>
      <c r="E19" s="228">
        <f>+$G19/30*(1+L12)</f>
        <v>19.891666666666666</v>
      </c>
      <c r="F19" s="228">
        <f>+$G19/30*(1+M13)</f>
        <v>18.186666666666667</v>
      </c>
      <c r="G19" s="217">
        <v>341</v>
      </c>
      <c r="H19" s="218">
        <v>18</v>
      </c>
      <c r="I19" s="219">
        <f>IF(H19&lt;$E$1,D19*H19,IF(H19&lt;$F$1,E19*H19,IF(H19&lt;$G$1,F19*H19,IF(H19&gt;$G$1,G19))))</f>
        <v>327.36</v>
      </c>
      <c r="J19" s="220"/>
      <c r="K19" s="221"/>
      <c r="L19" s="221"/>
      <c r="M19" s="222"/>
      <c r="N19" s="297">
        <f>I19*1.1</f>
        <v>360.09600000000006</v>
      </c>
    </row>
    <row r="20" spans="2:19">
      <c r="B20" s="1117"/>
      <c r="C20" s="227" t="s">
        <v>115</v>
      </c>
      <c r="D20" s="228">
        <f>+$G20/30*(1+K11)</f>
        <v>34</v>
      </c>
      <c r="E20" s="228">
        <f>+$G20/30*(1+L11)</f>
        <v>29.75</v>
      </c>
      <c r="F20" s="228">
        <f>+$G20/30*(1+M11)</f>
        <v>27.200000000000003</v>
      </c>
      <c r="G20" s="223">
        <v>510</v>
      </c>
      <c r="H20" s="224">
        <v>19</v>
      </c>
      <c r="I20" s="225">
        <f>IF(H20&lt;$E$1,D20*H20,IF(H20&lt;$F$1,E20*H20,IF(H20&lt;$G$1,F20*H20,IF(H20&gt;$G$1,G20))))</f>
        <v>516.80000000000007</v>
      </c>
      <c r="J20" s="220">
        <v>0.51</v>
      </c>
      <c r="K20" s="221">
        <v>1</v>
      </c>
      <c r="L20" s="221">
        <v>0.75</v>
      </c>
      <c r="M20" s="222">
        <v>0.6</v>
      </c>
      <c r="N20" s="298">
        <f>I20*1.1</f>
        <v>568.48000000000013</v>
      </c>
    </row>
    <row r="21" spans="2:19" ht="12.75" customHeight="1">
      <c r="B21" s="1097" t="s">
        <v>124</v>
      </c>
      <c r="C21" s="1098"/>
      <c r="D21" s="1098"/>
      <c r="E21" s="1098"/>
      <c r="F21" s="1098"/>
      <c r="G21" s="1098"/>
      <c r="H21" s="1098"/>
      <c r="I21" s="1098"/>
      <c r="J21" s="220">
        <v>0.51</v>
      </c>
      <c r="K21" s="221">
        <v>1</v>
      </c>
      <c r="L21" s="221">
        <v>0.75</v>
      </c>
      <c r="M21" s="222">
        <v>0.6</v>
      </c>
      <c r="N21" s="299"/>
    </row>
    <row r="22" spans="2:19">
      <c r="B22" s="1113" t="s">
        <v>125</v>
      </c>
      <c r="C22" s="227" t="s">
        <v>114</v>
      </c>
      <c r="D22" s="228">
        <f>+$G22/30*(1+K12)</f>
        <v>23.9</v>
      </c>
      <c r="E22" s="228">
        <f>+$G22/30*(1+L16)</f>
        <v>20.912499999999998</v>
      </c>
      <c r="F22" s="228">
        <f>+$G22/30*(1+M16)</f>
        <v>19.12</v>
      </c>
      <c r="G22" s="217">
        <v>358.5</v>
      </c>
      <c r="H22" s="218">
        <v>19</v>
      </c>
      <c r="I22" s="219">
        <f>IF(H22&lt;$E$1,D22*H22,IF(H22&lt;$F$1,E22*H22,IF(H22&lt;$G$1,F22*H22,IF(H22&gt;$G$1,G22))))</f>
        <v>363.28000000000003</v>
      </c>
      <c r="J22" s="220">
        <v>0.51</v>
      </c>
      <c r="K22" s="221">
        <v>1</v>
      </c>
      <c r="L22" s="221">
        <v>0.75</v>
      </c>
      <c r="M22" s="921">
        <v>0.6</v>
      </c>
      <c r="N22" s="923">
        <f>I22*1.1</f>
        <v>399.60800000000006</v>
      </c>
    </row>
    <row r="23" spans="2:19" ht="13.5" thickBot="1">
      <c r="B23" s="1116"/>
      <c r="C23" s="229" t="s">
        <v>115</v>
      </c>
      <c r="D23" s="230">
        <f>+$G23/30*(1+K12)</f>
        <v>36.06666666666667</v>
      </c>
      <c r="E23" s="230">
        <f>+$G23/30*(1+L21)</f>
        <v>31.558333333333337</v>
      </c>
      <c r="F23" s="230">
        <f>+$G23/30*(1+M21)</f>
        <v>28.853333333333339</v>
      </c>
      <c r="G23" s="231">
        <v>541</v>
      </c>
      <c r="H23" s="232">
        <v>19</v>
      </c>
      <c r="I23" s="233">
        <f>IF(H23&lt;$E$1,D23*H23,IF(H23&lt;$F$1,E23*H23,IF(H23&lt;$G$1,F23*H23,IF(H23&gt;$G$1,G23))))</f>
        <v>548.21333333333348</v>
      </c>
      <c r="J23" s="220">
        <v>0.51</v>
      </c>
      <c r="K23" s="221">
        <v>1</v>
      </c>
      <c r="L23" s="221">
        <v>0.75</v>
      </c>
      <c r="M23" s="921">
        <v>0.6</v>
      </c>
      <c r="N23" s="922">
        <f>I23*1.1</f>
        <v>603.03466666666691</v>
      </c>
    </row>
    <row r="24" spans="2:19" ht="21.75" customHeight="1">
      <c r="B24" s="1127" t="s">
        <v>126</v>
      </c>
      <c r="C24" s="1128"/>
      <c r="D24" s="1128"/>
      <c r="E24" s="1128"/>
      <c r="F24" s="1128"/>
      <c r="G24" s="1128"/>
      <c r="H24" s="1128"/>
      <c r="I24" s="1128"/>
      <c r="J24" s="220">
        <v>0.51</v>
      </c>
      <c r="K24" s="221">
        <v>1</v>
      </c>
      <c r="L24" s="221">
        <v>0.75</v>
      </c>
      <c r="M24" s="921">
        <v>0.6</v>
      </c>
      <c r="N24" s="924"/>
    </row>
    <row r="25" spans="2:19">
      <c r="B25" s="1114" t="s">
        <v>127</v>
      </c>
      <c r="C25" s="1115"/>
      <c r="D25" s="1115"/>
      <c r="E25" s="1115"/>
      <c r="F25" s="1115"/>
      <c r="G25" s="1115"/>
      <c r="H25" s="1115"/>
      <c r="I25" s="1115"/>
      <c r="J25" s="220"/>
      <c r="K25" s="221"/>
      <c r="L25" s="221"/>
      <c r="M25" s="921"/>
      <c r="N25" s="925"/>
    </row>
    <row r="26" spans="2:19">
      <c r="B26" s="1116" t="s">
        <v>128</v>
      </c>
      <c r="C26" s="227" t="s">
        <v>114</v>
      </c>
      <c r="D26" s="228">
        <f t="shared" ref="D26:F27" si="1">+$G26/30*(1+K23)</f>
        <v>21.866666666666667</v>
      </c>
      <c r="E26" s="228">
        <f t="shared" si="1"/>
        <v>19.133333333333333</v>
      </c>
      <c r="F26" s="228">
        <f t="shared" si="1"/>
        <v>17.493333333333336</v>
      </c>
      <c r="G26" s="217">
        <v>328</v>
      </c>
      <c r="H26" s="218">
        <v>15</v>
      </c>
      <c r="I26" s="233">
        <f>IF(H26&lt;$E$1,D26*H26,IF(H26&lt;$F$1,E26*H26,IF(H26&lt;$G$1,F26*H26,IF(H26&gt;$G$1,G26))))</f>
        <v>262.40000000000003</v>
      </c>
      <c r="J26" s="220">
        <v>0.51</v>
      </c>
      <c r="K26" s="221">
        <v>1</v>
      </c>
      <c r="L26" s="221">
        <v>0.75</v>
      </c>
      <c r="M26" s="921">
        <v>0.6</v>
      </c>
      <c r="N26" s="926">
        <f>I26*1.1</f>
        <v>288.64000000000004</v>
      </c>
    </row>
    <row r="27" spans="2:19">
      <c r="B27" s="1118"/>
      <c r="C27" s="229" t="s">
        <v>115</v>
      </c>
      <c r="D27" s="228">
        <f t="shared" si="1"/>
        <v>29.866666666666667</v>
      </c>
      <c r="E27" s="228">
        <f t="shared" si="1"/>
        <v>26.133333333333333</v>
      </c>
      <c r="F27" s="228">
        <f t="shared" si="1"/>
        <v>23.893333333333334</v>
      </c>
      <c r="G27" s="938">
        <v>448</v>
      </c>
      <c r="H27" s="224">
        <v>15</v>
      </c>
      <c r="I27" s="233">
        <f>IF(H27&lt;$E$1,D27*H27,IF(H27&lt;$F$1,E27*H27,IF(H27&lt;$G$1,F27*H27,IF(H27&gt;$G$1,G27))))</f>
        <v>358.40000000000003</v>
      </c>
      <c r="J27" s="220"/>
      <c r="K27" s="221"/>
      <c r="L27" s="221"/>
      <c r="M27" s="921"/>
      <c r="N27" s="922">
        <f>I27*1.1</f>
        <v>394.24000000000007</v>
      </c>
    </row>
    <row r="28" spans="2:19">
      <c r="B28" s="1119" t="s">
        <v>129</v>
      </c>
      <c r="C28" s="1093"/>
      <c r="D28" s="1093"/>
      <c r="E28" s="1093"/>
      <c r="F28" s="1093"/>
      <c r="G28" s="1093"/>
      <c r="H28" s="1093"/>
      <c r="I28" s="1093"/>
      <c r="J28" s="220"/>
      <c r="K28" s="221"/>
      <c r="L28" s="221"/>
      <c r="M28" s="921"/>
      <c r="N28" s="924"/>
    </row>
    <row r="29" spans="2:19">
      <c r="B29" s="1116" t="s">
        <v>130</v>
      </c>
      <c r="C29" s="227" t="s">
        <v>114</v>
      </c>
      <c r="D29" s="228">
        <f>+$G29/30*(1+K11)</f>
        <v>20</v>
      </c>
      <c r="E29" s="228">
        <f>+$G29/30*(1+L24)</f>
        <v>17.5</v>
      </c>
      <c r="F29" s="228">
        <f>+$G29/30*(1+M24)</f>
        <v>16</v>
      </c>
      <c r="G29" s="217">
        <v>300</v>
      </c>
      <c r="H29" s="218">
        <v>19</v>
      </c>
      <c r="I29" s="219">
        <f>IF(H29&lt;$E$1,D29*H29,IF(H29&lt;$F$1,E29*H29,IF(H29&lt;$G$1,F29*H29,IF(H29&gt;$G$1,G29))))</f>
        <v>304</v>
      </c>
      <c r="J29" s="220">
        <v>0.51</v>
      </c>
      <c r="K29" s="221">
        <v>1</v>
      </c>
      <c r="L29" s="221">
        <v>0.75</v>
      </c>
      <c r="M29" s="921">
        <v>0.6</v>
      </c>
      <c r="N29" s="923">
        <f>I29*1.1</f>
        <v>334.40000000000003</v>
      </c>
      <c r="Q29" s="234"/>
    </row>
    <row r="30" spans="2:19">
      <c r="B30" s="1118"/>
      <c r="C30" s="229" t="s">
        <v>115</v>
      </c>
      <c r="D30" s="230">
        <f>+$G30/30*(1+K26)</f>
        <v>29.866666666666667</v>
      </c>
      <c r="E30" s="230">
        <f>+$G30/30*(1+L29)</f>
        <v>26.133333333333333</v>
      </c>
      <c r="F30" s="230">
        <f>+$G30/30*(1+M29)</f>
        <v>23.893333333333334</v>
      </c>
      <c r="G30" s="231">
        <v>448</v>
      </c>
      <c r="H30" s="232">
        <v>19</v>
      </c>
      <c r="I30" s="233">
        <f>IF(H30&lt;$E$1,D30*H30,IF(H30&lt;$F$1,E30*H30,IF(H30&lt;$G$1,F30*H30,IF(H30&gt;$G$1,G30))))</f>
        <v>453.97333333333336</v>
      </c>
      <c r="J30" s="220">
        <v>0.51</v>
      </c>
      <c r="K30" s="221">
        <v>1</v>
      </c>
      <c r="L30" s="221">
        <v>0.75</v>
      </c>
      <c r="M30" s="921">
        <v>0.6</v>
      </c>
      <c r="N30" s="922">
        <f>I30*1.1</f>
        <v>499.37066666666675</v>
      </c>
    </row>
    <row r="31" spans="2:19">
      <c r="B31" s="1119" t="s">
        <v>131</v>
      </c>
      <c r="C31" s="1093"/>
      <c r="D31" s="1093"/>
      <c r="E31" s="1093"/>
      <c r="F31" s="1093"/>
      <c r="G31" s="1093"/>
      <c r="H31" s="1093"/>
      <c r="I31" s="1093"/>
      <c r="J31" s="220">
        <v>0.51</v>
      </c>
      <c r="K31" s="221">
        <v>1</v>
      </c>
      <c r="L31" s="221">
        <v>0.75</v>
      </c>
      <c r="M31" s="921">
        <v>0.6</v>
      </c>
      <c r="N31" s="927"/>
    </row>
    <row r="32" spans="2:19">
      <c r="B32" s="1118" t="s">
        <v>132</v>
      </c>
      <c r="C32" s="235" t="s">
        <v>114</v>
      </c>
      <c r="D32" s="236">
        <f>+$G32/30*(1+K14)</f>
        <v>25.333333333333332</v>
      </c>
      <c r="E32" s="236">
        <f>+$G32/30*(1+L30)</f>
        <v>22.166666666666664</v>
      </c>
      <c r="F32" s="236">
        <f>+$G32/30*(1+M30)</f>
        <v>20.266666666666666</v>
      </c>
      <c r="G32" s="237">
        <v>380</v>
      </c>
      <c r="H32" s="238">
        <v>19</v>
      </c>
      <c r="I32" s="239">
        <f>IF(H32&lt;$E$1,D32*H32,IF(H32&lt;$F$1,E32*H32,IF(H32&lt;$G$1,F32*H32,IF(H32&gt;$G$1,G32))))</f>
        <v>385.06666666666666</v>
      </c>
      <c r="J32" s="220">
        <v>0.51</v>
      </c>
      <c r="K32" s="221">
        <v>1</v>
      </c>
      <c r="L32" s="221">
        <v>0.75</v>
      </c>
      <c r="M32" s="921">
        <v>0.6</v>
      </c>
      <c r="N32" s="928">
        <f>I32*1.1</f>
        <v>423.57333333333338</v>
      </c>
      <c r="O32" s="241"/>
      <c r="P32" s="241"/>
      <c r="Q32" s="241"/>
      <c r="R32" s="241"/>
      <c r="S32" s="241"/>
    </row>
    <row r="33" spans="2:17">
      <c r="B33" s="1123"/>
      <c r="C33" s="242" t="s">
        <v>115</v>
      </c>
      <c r="D33" s="243">
        <f>+$G33/30*(1+K21)</f>
        <v>37.93333333333333</v>
      </c>
      <c r="E33" s="243">
        <f>+$G33/30*(1+L32)</f>
        <v>33.191666666666663</v>
      </c>
      <c r="F33" s="243">
        <f>+$G33/30*(1+M32)</f>
        <v>30.346666666666664</v>
      </c>
      <c r="G33" s="244">
        <v>569</v>
      </c>
      <c r="H33" s="224">
        <v>19</v>
      </c>
      <c r="I33" s="225">
        <f>IF(H33&lt;$E$1,D33*H33,IF(H33&lt;$F$1,E33*H33,IF(H33&lt;$G$1,F33*H33,IF(H33&gt;$G$1,G33))))</f>
        <v>576.58666666666659</v>
      </c>
      <c r="J33" s="220">
        <v>0.51</v>
      </c>
      <c r="K33" s="221">
        <v>1</v>
      </c>
      <c r="L33" s="221">
        <v>0.75</v>
      </c>
      <c r="M33" s="921">
        <v>0.6</v>
      </c>
      <c r="N33" s="922">
        <f>I33*1.1</f>
        <v>634.24533333333329</v>
      </c>
    </row>
    <row r="34" spans="2:17">
      <c r="B34" s="1118" t="s">
        <v>133</v>
      </c>
      <c r="C34" s="235" t="s">
        <v>114</v>
      </c>
      <c r="D34" s="228">
        <f>+$G34/30*(1+K16)</f>
        <v>27.466666666666665</v>
      </c>
      <c r="E34" s="228">
        <f>+$G34/30*(1+L32)</f>
        <v>24.033333333333331</v>
      </c>
      <c r="F34" s="236">
        <f>+$G34/30*(1+M31)</f>
        <v>21.973333333333333</v>
      </c>
      <c r="G34" s="237">
        <v>412</v>
      </c>
      <c r="H34" s="238">
        <v>19</v>
      </c>
      <c r="I34" s="245">
        <f>IF(H34&lt;$E$1,D34*H34,IF(H34&lt;$F$1,E34*H34,IF(H34&lt;$G$1,F34*H34,IF(H34&gt;$G$1,G34))))</f>
        <v>417.49333333333334</v>
      </c>
      <c r="J34" s="220"/>
      <c r="K34" s="221"/>
      <c r="L34" s="221"/>
      <c r="M34" s="921"/>
      <c r="N34" s="929">
        <f>I34*1.1</f>
        <v>459.24266666666671</v>
      </c>
    </row>
    <row r="35" spans="2:17">
      <c r="B35" s="1117"/>
      <c r="C35" s="227" t="s">
        <v>115</v>
      </c>
      <c r="D35" s="228">
        <f>+$G35/30*(1+K17)</f>
        <v>37.93333333333333</v>
      </c>
      <c r="E35" s="228">
        <f>+$G35/30*(1+L33)</f>
        <v>33.191666666666663</v>
      </c>
      <c r="F35" s="236">
        <f>+$G35/30*(1+M32)</f>
        <v>30.346666666666664</v>
      </c>
      <c r="G35" s="223">
        <v>569</v>
      </c>
      <c r="H35" s="224">
        <v>19</v>
      </c>
      <c r="I35" s="225">
        <f>IF(H35&lt;$E$1,D35*H35,IF(H35&lt;$F$1,E35*H35,IF(H35&lt;$G$1,F35*H35,IF(H35&gt;$G$1,G35))))</f>
        <v>576.58666666666659</v>
      </c>
      <c r="J35" s="220">
        <v>0.51</v>
      </c>
      <c r="K35" s="221">
        <v>1</v>
      </c>
      <c r="L35" s="221">
        <v>0.75</v>
      </c>
      <c r="M35" s="222">
        <v>0.6</v>
      </c>
      <c r="N35" s="298">
        <f>I35*1.1</f>
        <v>634.24533333333329</v>
      </c>
    </row>
    <row r="36" spans="2:17">
      <c r="B36" s="1119" t="s">
        <v>134</v>
      </c>
      <c r="C36" s="1093"/>
      <c r="D36" s="1093"/>
      <c r="E36" s="1093"/>
      <c r="F36" s="1093"/>
      <c r="G36" s="1093"/>
      <c r="H36" s="1093"/>
      <c r="I36" s="1093"/>
      <c r="J36" s="220">
        <v>0.51</v>
      </c>
      <c r="K36" s="221">
        <v>1</v>
      </c>
      <c r="L36" s="221">
        <v>0.75</v>
      </c>
      <c r="M36" s="222">
        <v>0.6</v>
      </c>
      <c r="N36" s="299"/>
    </row>
    <row r="37" spans="2:17">
      <c r="B37" s="1120" t="s">
        <v>135</v>
      </c>
      <c r="C37" s="227" t="s">
        <v>114</v>
      </c>
      <c r="D37" s="228">
        <v>17.633333333333333</v>
      </c>
      <c r="E37" s="228">
        <v>15.429166666666667</v>
      </c>
      <c r="F37" s="228">
        <v>14.106666666666667</v>
      </c>
      <c r="G37" s="217">
        <v>303</v>
      </c>
      <c r="H37" s="246">
        <v>19</v>
      </c>
      <c r="I37" s="225">
        <f>IF(H37&lt;$E$1,D37*H37,IF(H37&lt;$F$1,E37*H37,IF(H37&lt;$G$1,F37*H37,IF(H37&gt;$G$1,G37))))</f>
        <v>268.0266666666667</v>
      </c>
      <c r="J37" s="220">
        <v>0.51</v>
      </c>
      <c r="K37" s="221">
        <v>1</v>
      </c>
      <c r="L37" s="221">
        <v>0.75</v>
      </c>
      <c r="M37" s="222">
        <v>0.6</v>
      </c>
      <c r="N37" s="298">
        <f>I37*1.1</f>
        <v>294.82933333333341</v>
      </c>
    </row>
    <row r="38" spans="2:17">
      <c r="B38" s="1121"/>
      <c r="C38" s="227" t="s">
        <v>115</v>
      </c>
      <c r="D38" s="228">
        <v>25.266666666666666</v>
      </c>
      <c r="E38" s="228">
        <v>22.14</v>
      </c>
      <c r="F38" s="228">
        <v>20.213333333333335</v>
      </c>
      <c r="G38" s="223">
        <v>379</v>
      </c>
      <c r="H38" s="246">
        <v>19</v>
      </c>
      <c r="I38" s="225">
        <f>IF(H38&lt;$E$1,D38*H38,IF(H38&lt;$F$1,E38*H38,IF(H38&lt;$G$1,F38*H38,IF(H38&gt;$G$1,G38))))</f>
        <v>384.05333333333334</v>
      </c>
      <c r="J38" s="220"/>
      <c r="K38" s="221"/>
      <c r="L38" s="221"/>
      <c r="M38" s="222"/>
      <c r="N38" s="298">
        <f>I38*1.1</f>
        <v>422.45866666666672</v>
      </c>
    </row>
    <row r="39" spans="2:17" ht="12.75" customHeight="1">
      <c r="B39" s="1092" t="s">
        <v>565</v>
      </c>
      <c r="C39" s="1093"/>
      <c r="D39" s="1093"/>
      <c r="E39" s="1093"/>
      <c r="F39" s="1093"/>
      <c r="G39" s="1093"/>
      <c r="H39" s="1093"/>
      <c r="I39" s="1093"/>
      <c r="J39" s="220"/>
      <c r="K39" s="221"/>
      <c r="L39" s="221"/>
      <c r="M39" s="222"/>
      <c r="N39" s="931"/>
      <c r="O39" s="1096" t="s">
        <v>570</v>
      </c>
    </row>
    <row r="40" spans="2:17" ht="21" customHeight="1">
      <c r="B40" s="1094" t="s">
        <v>562</v>
      </c>
      <c r="C40" s="227" t="s">
        <v>114</v>
      </c>
      <c r="D40" s="228">
        <f>+$G40/30*(1+K22)</f>
        <v>20.666666666666668</v>
      </c>
      <c r="E40" s="228">
        <f>+$G40/30*(1+L35)</f>
        <v>18.083333333333336</v>
      </c>
      <c r="F40" s="228">
        <f>+$G40/30*(1+M35)</f>
        <v>16.533333333333335</v>
      </c>
      <c r="G40" s="217">
        <v>310</v>
      </c>
      <c r="H40" s="218">
        <v>19</v>
      </c>
      <c r="I40" s="219">
        <f>IF(H40&lt;$E$1,D40*H40,IF(H40&lt;$F$1,E40*H40,IF(H40&lt;$G$1,F40*H40,IF(H40&gt;$G$1,G40))))</f>
        <v>314.13333333333338</v>
      </c>
      <c r="J40" s="220">
        <v>0.51</v>
      </c>
      <c r="K40" s="221">
        <v>1</v>
      </c>
      <c r="L40" s="221">
        <v>0.75</v>
      </c>
      <c r="M40" s="222">
        <v>0.6</v>
      </c>
      <c r="N40" s="297">
        <f t="shared" ref="N40:N41" si="2">I40*1.1</f>
        <v>345.54666666666674</v>
      </c>
      <c r="O40" s="1096"/>
      <c r="Q40" s="234"/>
    </row>
    <row r="41" spans="2:17" ht="20.25" customHeight="1">
      <c r="B41" s="1095"/>
      <c r="C41" s="242" t="s">
        <v>115</v>
      </c>
      <c r="D41" s="939">
        <f>+$G41/30*(1+K37)</f>
        <v>30</v>
      </c>
      <c r="E41" s="939">
        <f>+$G41/30*(1+L40)</f>
        <v>26.25</v>
      </c>
      <c r="F41" s="939">
        <f>+$G41/30*(1+M40)</f>
        <v>24</v>
      </c>
      <c r="G41" s="940">
        <v>450</v>
      </c>
      <c r="H41" s="224">
        <v>19</v>
      </c>
      <c r="I41" s="225">
        <f>IF(H41&lt;$E$1,D41*H41,IF(H41&lt;$F$1,E41*H41,IF(H41&lt;$G$1,F41*H41,IF(H41&gt;$G$1,G41))))</f>
        <v>456</v>
      </c>
      <c r="J41" s="220">
        <v>0.51</v>
      </c>
      <c r="K41" s="221">
        <v>1</v>
      </c>
      <c r="L41" s="221">
        <v>0.75</v>
      </c>
      <c r="M41" s="921">
        <v>0.6</v>
      </c>
      <c r="N41" s="922">
        <f t="shared" si="2"/>
        <v>501.6</v>
      </c>
      <c r="O41" s="1096"/>
    </row>
    <row r="42" spans="2:17">
      <c r="F42" s="204"/>
      <c r="J42" s="930"/>
      <c r="K42" s="919"/>
      <c r="L42" s="919"/>
      <c r="M42" s="920"/>
      <c r="O42" s="203" t="s">
        <v>571</v>
      </c>
    </row>
    <row r="43" spans="2:17">
      <c r="B43" s="247" t="s">
        <v>136</v>
      </c>
      <c r="C43" s="248"/>
      <c r="D43" s="247"/>
      <c r="E43" s="247"/>
      <c r="F43" s="247"/>
      <c r="G43" s="249"/>
      <c r="J43" s="250">
        <v>0.51</v>
      </c>
      <c r="K43" s="221">
        <v>1</v>
      </c>
      <c r="L43" s="221">
        <v>0.75</v>
      </c>
      <c r="M43" s="222">
        <v>0.6</v>
      </c>
    </row>
    <row r="44" spans="2:17" ht="15">
      <c r="B44" s="301" t="s">
        <v>157</v>
      </c>
      <c r="C44" s="302"/>
      <c r="D44" s="303"/>
      <c r="E44" s="303"/>
      <c r="F44" s="303"/>
      <c r="G44" s="304"/>
      <c r="H44" s="302"/>
      <c r="I44" s="303"/>
      <c r="J44" s="305">
        <v>0.51</v>
      </c>
      <c r="K44" s="306">
        <v>1</v>
      </c>
      <c r="L44" s="306">
        <v>0.75</v>
      </c>
      <c r="M44" s="307">
        <v>0.6</v>
      </c>
      <c r="N44" s="303"/>
    </row>
    <row r="45" spans="2:17">
      <c r="F45" s="204"/>
      <c r="J45" s="250">
        <v>0.51</v>
      </c>
      <c r="K45" s="221">
        <v>1</v>
      </c>
      <c r="L45" s="221">
        <v>0.75</v>
      </c>
      <c r="M45" s="222">
        <v>0.6</v>
      </c>
    </row>
    <row r="46" spans="2:17">
      <c r="F46" s="204"/>
      <c r="J46" s="250">
        <v>0.51</v>
      </c>
      <c r="K46" s="221">
        <v>1</v>
      </c>
      <c r="L46" s="221">
        <v>0.75</v>
      </c>
      <c r="M46" s="222">
        <v>0.6</v>
      </c>
    </row>
    <row r="47" spans="2:17">
      <c r="F47" s="204"/>
      <c r="K47" s="221">
        <v>0.5</v>
      </c>
      <c r="L47" s="221">
        <v>0.75</v>
      </c>
      <c r="M47" s="222">
        <v>0.6</v>
      </c>
    </row>
    <row r="48" spans="2:17">
      <c r="K48" s="221">
        <v>0.5</v>
      </c>
      <c r="L48" s="221">
        <v>0.75</v>
      </c>
      <c r="M48" s="222">
        <v>0.6</v>
      </c>
    </row>
    <row r="49" spans="12:13">
      <c r="L49" s="221">
        <v>0.75</v>
      </c>
      <c r="M49" s="222">
        <v>0.6</v>
      </c>
    </row>
    <row r="50" spans="12:13">
      <c r="L50" s="221">
        <v>0.75</v>
      </c>
      <c r="M50" s="222">
        <v>0.6</v>
      </c>
    </row>
    <row r="51" spans="12:13">
      <c r="L51" s="221">
        <v>0.75</v>
      </c>
      <c r="M51" s="222">
        <v>0.6</v>
      </c>
    </row>
    <row r="52" spans="12:13">
      <c r="L52" s="221">
        <v>0.75</v>
      </c>
      <c r="M52" s="222">
        <v>0.6</v>
      </c>
    </row>
    <row r="53" spans="12:13">
      <c r="L53" s="221">
        <v>0.75</v>
      </c>
      <c r="M53" s="222">
        <v>0.6</v>
      </c>
    </row>
    <row r="54" spans="12:13">
      <c r="L54" s="221">
        <v>0.75</v>
      </c>
      <c r="M54" s="222">
        <v>0.6</v>
      </c>
    </row>
    <row r="55" spans="12:13">
      <c r="L55" s="221">
        <v>0.75</v>
      </c>
      <c r="M55" s="222">
        <v>0.6</v>
      </c>
    </row>
    <row r="56" spans="12:13">
      <c r="L56" s="221">
        <v>0.75</v>
      </c>
      <c r="M56" s="222">
        <v>0.6</v>
      </c>
    </row>
    <row r="57" spans="12:13">
      <c r="L57" s="221">
        <v>0.75</v>
      </c>
    </row>
    <row r="58" spans="12:13">
      <c r="L58" s="221">
        <v>0.75</v>
      </c>
    </row>
  </sheetData>
  <protectedRanges>
    <protectedRange sqref="H7:H42" name="Plage1"/>
  </protectedRanges>
  <mergeCells count="31">
    <mergeCell ref="B36:I36"/>
    <mergeCell ref="B37:B38"/>
    <mergeCell ref="N4:N5"/>
    <mergeCell ref="B25:I25"/>
    <mergeCell ref="B26:B27"/>
    <mergeCell ref="B28:I28"/>
    <mergeCell ref="B29:B30"/>
    <mergeCell ref="B31:I31"/>
    <mergeCell ref="B32:B33"/>
    <mergeCell ref="B16:B17"/>
    <mergeCell ref="B18:I18"/>
    <mergeCell ref="B19:B20"/>
    <mergeCell ref="B21:I21"/>
    <mergeCell ref="B22:B23"/>
    <mergeCell ref="B24:I24"/>
    <mergeCell ref="B39:I39"/>
    <mergeCell ref="B40:B41"/>
    <mergeCell ref="O39:O41"/>
    <mergeCell ref="B15:I15"/>
    <mergeCell ref="B1:C1"/>
    <mergeCell ref="A2:I2"/>
    <mergeCell ref="B4:C5"/>
    <mergeCell ref="D4:I4"/>
    <mergeCell ref="H5:I5"/>
    <mergeCell ref="B6:G6"/>
    <mergeCell ref="B7:B8"/>
    <mergeCell ref="B9:I9"/>
    <mergeCell ref="B10:B11"/>
    <mergeCell ref="B12:I12"/>
    <mergeCell ref="B13:B14"/>
    <mergeCell ref="B34:B35"/>
  </mergeCells>
  <pageMargins left="0.23622047244094491" right="0.23622047244094491" top="0.74803149606299213" bottom="0.74803149606299213" header="0.31496062992125984" footer="0.31496062992125984"/>
  <pageSetup paperSize="9" scale="89" orientation="portrait" r:id="rId1"/>
  <headerFooter>
    <oddHeader>&amp;LCA 30-06-2021</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5179-C0FD-4760-8036-2ECF715DAF30}">
  <sheetPr>
    <tabColor rgb="FF7030A0"/>
    <pageSetUpPr fitToPage="1"/>
  </sheetPr>
  <dimension ref="A1:K50"/>
  <sheetViews>
    <sheetView topLeftCell="A13" zoomScaleNormal="100" workbookViewId="0">
      <selection activeCell="D7" sqref="D7"/>
    </sheetView>
  </sheetViews>
  <sheetFormatPr baseColWidth="10" defaultColWidth="11.42578125" defaultRowHeight="12.75"/>
  <cols>
    <col min="1" max="1" width="16.7109375" customWidth="1"/>
    <col min="2" max="2" width="8.42578125" customWidth="1"/>
    <col min="3" max="3" width="10.5703125" customWidth="1"/>
    <col min="4" max="4" width="11.140625" style="2" customWidth="1"/>
    <col min="5" max="5" width="2" style="2" customWidth="1"/>
    <col min="6" max="6" width="1.5703125" customWidth="1"/>
    <col min="7" max="7" width="7.7109375" customWidth="1"/>
  </cols>
  <sheetData>
    <row r="1" spans="1:11" ht="15.75">
      <c r="A1" s="449" t="s">
        <v>94</v>
      </c>
      <c r="B1" s="449"/>
      <c r="C1" s="449"/>
      <c r="D1" s="449"/>
      <c r="E1" s="449"/>
      <c r="F1" s="449"/>
      <c r="G1" s="448"/>
      <c r="H1" s="448"/>
      <c r="I1" s="448"/>
      <c r="J1" s="448"/>
      <c r="K1" s="448"/>
    </row>
    <row r="2" spans="1:11">
      <c r="A2" s="1"/>
      <c r="H2" s="3"/>
      <c r="I2" s="4"/>
    </row>
    <row r="3" spans="1:11" ht="13.5">
      <c r="A3" s="1150" t="s">
        <v>0</v>
      </c>
      <c r="B3" s="1150"/>
      <c r="C3" s="1150"/>
      <c r="D3" s="1150"/>
      <c r="E3" s="1150"/>
      <c r="F3" s="1150"/>
      <c r="H3" s="113"/>
      <c r="I3" s="4"/>
    </row>
    <row r="4" spans="1:11">
      <c r="A4" s="5" t="s">
        <v>1</v>
      </c>
      <c r="D4" s="6"/>
      <c r="E4" s="6"/>
      <c r="H4" s="113"/>
    </row>
    <row r="5" spans="1:11">
      <c r="A5" s="5" t="s">
        <v>2</v>
      </c>
      <c r="D5" s="6"/>
      <c r="E5" s="6"/>
      <c r="H5" s="7"/>
      <c r="I5" s="7"/>
    </row>
    <row r="6" spans="1:11">
      <c r="A6" s="308" t="s">
        <v>155</v>
      </c>
      <c r="B6" s="309"/>
      <c r="D6" s="6"/>
      <c r="E6" s="6"/>
      <c r="H6" s="7"/>
      <c r="I6" s="7"/>
    </row>
    <row r="7" spans="1:11" ht="13.5" thickBot="1">
      <c r="A7" s="8"/>
      <c r="B7" s="8"/>
      <c r="C7" s="8"/>
      <c r="D7" s="9"/>
      <c r="E7" s="9"/>
      <c r="H7" s="7"/>
      <c r="I7" s="7"/>
    </row>
    <row r="8" spans="1:11" ht="12.75" customHeight="1">
      <c r="A8" s="1151" t="s">
        <v>3</v>
      </c>
      <c r="B8" s="1152"/>
      <c r="C8" s="1130" t="s">
        <v>266</v>
      </c>
      <c r="D8" s="1131"/>
      <c r="H8" s="1155" t="s">
        <v>4</v>
      </c>
      <c r="I8" s="1156"/>
      <c r="J8" s="1130" t="s">
        <v>95</v>
      </c>
      <c r="K8" s="1131"/>
    </row>
    <row r="9" spans="1:11" ht="23.25" customHeight="1" thickBot="1">
      <c r="A9" s="1153"/>
      <c r="B9" s="1154"/>
      <c r="C9" s="1132"/>
      <c r="D9" s="1133"/>
      <c r="G9" s="10"/>
      <c r="H9" s="1157"/>
      <c r="I9" s="1158"/>
      <c r="J9" s="1132"/>
      <c r="K9" s="1133"/>
    </row>
    <row r="10" spans="1:11">
      <c r="A10" s="11" t="s">
        <v>5</v>
      </c>
      <c r="B10" s="12"/>
      <c r="C10" s="87" t="s">
        <v>6</v>
      </c>
      <c r="D10" s="100" t="s">
        <v>7</v>
      </c>
      <c r="E10" s="13"/>
      <c r="H10" s="11" t="s">
        <v>8</v>
      </c>
      <c r="I10" s="12"/>
      <c r="J10" s="98" t="s">
        <v>6</v>
      </c>
      <c r="K10" s="111" t="s">
        <v>7</v>
      </c>
    </row>
    <row r="11" spans="1:11">
      <c r="A11" s="1136" t="s">
        <v>66</v>
      </c>
      <c r="B11" s="14" t="s">
        <v>9</v>
      </c>
      <c r="C11" s="15">
        <v>290</v>
      </c>
      <c r="D11" s="16">
        <f>C11*1.1</f>
        <v>319</v>
      </c>
      <c r="E11" s="17"/>
      <c r="H11" s="1137" t="s">
        <v>10</v>
      </c>
      <c r="I11" s="14" t="s">
        <v>9</v>
      </c>
      <c r="J11" s="89">
        <v>490</v>
      </c>
      <c r="K11" s="102">
        <f>J11*1.1</f>
        <v>539</v>
      </c>
    </row>
    <row r="12" spans="1:11">
      <c r="A12" s="1136"/>
      <c r="B12" s="20" t="s">
        <v>11</v>
      </c>
      <c r="C12" s="18">
        <v>155</v>
      </c>
      <c r="D12" s="19">
        <f t="shared" ref="D12:D18" si="0">C12*1.1</f>
        <v>170.5</v>
      </c>
      <c r="E12" s="17"/>
      <c r="H12" s="1138"/>
      <c r="I12" s="20" t="s">
        <v>11</v>
      </c>
      <c r="J12" s="89">
        <v>310</v>
      </c>
      <c r="K12" s="102">
        <f t="shared" ref="K12:K14" si="1">J12*1.1</f>
        <v>341</v>
      </c>
    </row>
    <row r="13" spans="1:11">
      <c r="A13" s="1136"/>
      <c r="B13" s="21" t="s">
        <v>12</v>
      </c>
      <c r="C13" s="22">
        <v>105</v>
      </c>
      <c r="D13" s="23">
        <f t="shared" si="0"/>
        <v>115.50000000000001</v>
      </c>
      <c r="E13" s="17"/>
      <c r="H13" s="1138"/>
      <c r="I13" s="20" t="s">
        <v>12</v>
      </c>
      <c r="J13" s="89">
        <v>185</v>
      </c>
      <c r="K13" s="102">
        <f t="shared" si="1"/>
        <v>203.50000000000003</v>
      </c>
    </row>
    <row r="14" spans="1:11" ht="13.5" thickBot="1">
      <c r="A14" s="1136"/>
      <c r="B14" s="21" t="s">
        <v>13</v>
      </c>
      <c r="C14" s="24">
        <v>29</v>
      </c>
      <c r="D14" s="25">
        <f t="shared" si="0"/>
        <v>31.900000000000002</v>
      </c>
      <c r="E14" s="17"/>
      <c r="H14" s="1139"/>
      <c r="I14" s="26" t="s">
        <v>13</v>
      </c>
      <c r="J14" s="91">
        <v>42</v>
      </c>
      <c r="K14" s="104">
        <f t="shared" si="1"/>
        <v>46.2</v>
      </c>
    </row>
    <row r="15" spans="1:11">
      <c r="A15" s="1137" t="s">
        <v>14</v>
      </c>
      <c r="B15" s="29" t="s">
        <v>9</v>
      </c>
      <c r="C15" s="15">
        <v>420</v>
      </c>
      <c r="D15" s="16">
        <f t="shared" si="0"/>
        <v>462.00000000000006</v>
      </c>
      <c r="E15" s="17"/>
      <c r="H15" s="11" t="s">
        <v>15</v>
      </c>
      <c r="I15" s="12"/>
      <c r="J15" s="87"/>
      <c r="K15" s="100"/>
    </row>
    <row r="16" spans="1:11">
      <c r="A16" s="1136"/>
      <c r="B16" s="20" t="s">
        <v>11</v>
      </c>
      <c r="C16" s="18">
        <v>230</v>
      </c>
      <c r="D16" s="19">
        <f t="shared" si="0"/>
        <v>253.00000000000003</v>
      </c>
      <c r="E16" s="17"/>
      <c r="H16" s="1137" t="s">
        <v>16</v>
      </c>
      <c r="I16" s="14" t="s">
        <v>9</v>
      </c>
      <c r="J16" s="88">
        <v>470</v>
      </c>
      <c r="K16" s="101">
        <f t="shared" ref="K16:K19" si="2">J16*1.1</f>
        <v>517</v>
      </c>
    </row>
    <row r="17" spans="1:11">
      <c r="A17" s="1136"/>
      <c r="B17" s="21" t="s">
        <v>12</v>
      </c>
      <c r="C17" s="22">
        <v>130</v>
      </c>
      <c r="D17" s="23">
        <f t="shared" si="0"/>
        <v>143</v>
      </c>
      <c r="E17" s="17"/>
      <c r="H17" s="1136"/>
      <c r="I17" s="20" t="s">
        <v>11</v>
      </c>
      <c r="J17" s="89">
        <v>290</v>
      </c>
      <c r="K17" s="102">
        <f t="shared" si="2"/>
        <v>319</v>
      </c>
    </row>
    <row r="18" spans="1:11" ht="13.5" thickBot="1">
      <c r="A18" s="1140"/>
      <c r="B18" s="30" t="s">
        <v>13</v>
      </c>
      <c r="C18" s="27">
        <v>33</v>
      </c>
      <c r="D18" s="28">
        <f t="shared" si="0"/>
        <v>36.300000000000004</v>
      </c>
      <c r="E18" s="17"/>
      <c r="H18" s="1136"/>
      <c r="I18" s="20" t="s">
        <v>12</v>
      </c>
      <c r="J18" s="89">
        <v>180</v>
      </c>
      <c r="K18" s="102">
        <f t="shared" si="2"/>
        <v>198.00000000000003</v>
      </c>
    </row>
    <row r="19" spans="1:11" ht="13.5" thickBot="1">
      <c r="A19" s="11" t="s">
        <v>17</v>
      </c>
      <c r="B19" s="12"/>
      <c r="C19" s="87"/>
      <c r="D19" s="100"/>
      <c r="E19" s="13"/>
      <c r="H19" s="1140"/>
      <c r="I19" s="26" t="s">
        <v>13</v>
      </c>
      <c r="J19" s="91">
        <v>42</v>
      </c>
      <c r="K19" s="104">
        <f t="shared" si="2"/>
        <v>46.2</v>
      </c>
    </row>
    <row r="20" spans="1:11">
      <c r="A20" s="1137" t="s">
        <v>18</v>
      </c>
      <c r="B20" s="14" t="s">
        <v>9</v>
      </c>
      <c r="C20" s="92">
        <v>465</v>
      </c>
      <c r="D20" s="105">
        <f t="shared" ref="D20:D23" si="3">C20*1.1</f>
        <v>511.50000000000006</v>
      </c>
      <c r="E20" s="17"/>
      <c r="H20" s="11" t="s">
        <v>19</v>
      </c>
      <c r="I20" s="12"/>
      <c r="J20" s="99"/>
      <c r="K20" s="112"/>
    </row>
    <row r="21" spans="1:11">
      <c r="A21" s="1136"/>
      <c r="B21" s="20" t="s">
        <v>11</v>
      </c>
      <c r="C21" s="89">
        <v>285</v>
      </c>
      <c r="D21" s="102">
        <f t="shared" si="3"/>
        <v>313.5</v>
      </c>
      <c r="E21" s="17"/>
      <c r="H21" s="1137" t="s">
        <v>20</v>
      </c>
      <c r="I21" s="14" t="s">
        <v>9</v>
      </c>
      <c r="J21" s="88">
        <v>510</v>
      </c>
      <c r="K21" s="101">
        <f t="shared" ref="K21:K28" si="4">J21*1.1</f>
        <v>561</v>
      </c>
    </row>
    <row r="22" spans="1:11">
      <c r="A22" s="1136"/>
      <c r="B22" s="20" t="s">
        <v>12</v>
      </c>
      <c r="C22" s="89">
        <v>180</v>
      </c>
      <c r="D22" s="102">
        <f t="shared" si="3"/>
        <v>198.00000000000003</v>
      </c>
      <c r="E22" s="17"/>
      <c r="H22" s="1136"/>
      <c r="I22" s="20" t="s">
        <v>11</v>
      </c>
      <c r="J22" s="89">
        <v>360</v>
      </c>
      <c r="K22" s="102">
        <f t="shared" si="4"/>
        <v>396.00000000000006</v>
      </c>
    </row>
    <row r="23" spans="1:11" ht="13.5" thickBot="1">
      <c r="A23" s="1140"/>
      <c r="B23" s="26" t="s">
        <v>13</v>
      </c>
      <c r="C23" s="91">
        <v>41</v>
      </c>
      <c r="D23" s="104">
        <f t="shared" si="3"/>
        <v>45.1</v>
      </c>
      <c r="E23" s="17"/>
      <c r="H23" s="1136"/>
      <c r="I23" s="20" t="s">
        <v>12</v>
      </c>
      <c r="J23" s="89">
        <v>205</v>
      </c>
      <c r="K23" s="102">
        <f t="shared" si="4"/>
        <v>225.50000000000003</v>
      </c>
    </row>
    <row r="24" spans="1:11" ht="13.5" thickBot="1">
      <c r="A24" s="11" t="s">
        <v>25</v>
      </c>
      <c r="B24" s="12"/>
      <c r="C24" s="87"/>
      <c r="D24" s="100"/>
      <c r="E24" s="13"/>
      <c r="H24" s="1140"/>
      <c r="I24" s="26" t="s">
        <v>13</v>
      </c>
      <c r="J24" s="91">
        <v>62</v>
      </c>
      <c r="K24" s="104">
        <f t="shared" si="4"/>
        <v>68.2</v>
      </c>
    </row>
    <row r="25" spans="1:11">
      <c r="A25" s="1137" t="s">
        <v>27</v>
      </c>
      <c r="B25" s="14" t="s">
        <v>9</v>
      </c>
      <c r="C25" s="92">
        <v>490</v>
      </c>
      <c r="D25" s="105">
        <f t="shared" ref="D25:D28" si="5">C25*1.1</f>
        <v>539</v>
      </c>
      <c r="E25" s="17"/>
      <c r="H25" s="1146" t="s">
        <v>21</v>
      </c>
      <c r="I25" s="31" t="s">
        <v>9</v>
      </c>
      <c r="J25" s="96">
        <v>610</v>
      </c>
      <c r="K25" s="109">
        <f t="shared" si="4"/>
        <v>671</v>
      </c>
    </row>
    <row r="26" spans="1:11">
      <c r="A26" s="1138"/>
      <c r="B26" s="20" t="s">
        <v>11</v>
      </c>
      <c r="C26" s="92">
        <v>305</v>
      </c>
      <c r="D26" s="105">
        <f t="shared" si="5"/>
        <v>335.5</v>
      </c>
      <c r="E26" s="17"/>
      <c r="H26" s="1136"/>
      <c r="I26" s="20" t="s">
        <v>11</v>
      </c>
      <c r="J26" s="89">
        <v>410</v>
      </c>
      <c r="K26" s="102">
        <f t="shared" si="4"/>
        <v>451.00000000000006</v>
      </c>
    </row>
    <row r="27" spans="1:11">
      <c r="A27" s="1138"/>
      <c r="B27" s="20" t="s">
        <v>12</v>
      </c>
      <c r="C27" s="92">
        <v>185</v>
      </c>
      <c r="D27" s="105">
        <f t="shared" si="5"/>
        <v>203.50000000000003</v>
      </c>
      <c r="E27" s="17"/>
      <c r="G27" s="32"/>
      <c r="H27" s="1136"/>
      <c r="I27" s="21" t="s">
        <v>22</v>
      </c>
      <c r="J27" s="90">
        <v>255</v>
      </c>
      <c r="K27" s="103">
        <f t="shared" si="4"/>
        <v>280.5</v>
      </c>
    </row>
    <row r="28" spans="1:11" ht="13.5" thickBot="1">
      <c r="A28" s="1139"/>
      <c r="B28" s="26" t="s">
        <v>13</v>
      </c>
      <c r="C28" s="94">
        <v>42</v>
      </c>
      <c r="D28" s="107">
        <f t="shared" si="5"/>
        <v>46.2</v>
      </c>
      <c r="E28" s="17"/>
      <c r="G28" s="32"/>
      <c r="H28" s="1140"/>
      <c r="I28" s="26" t="s">
        <v>23</v>
      </c>
      <c r="J28" s="91">
        <v>72</v>
      </c>
      <c r="K28" s="104">
        <f t="shared" si="4"/>
        <v>79.2</v>
      </c>
    </row>
    <row r="29" spans="1:11" ht="13.5" thickBot="1">
      <c r="A29" s="11" t="s">
        <v>31</v>
      </c>
      <c r="B29" s="12"/>
      <c r="C29" s="87"/>
      <c r="D29" s="100"/>
      <c r="E29" s="6"/>
      <c r="H29" s="11" t="s">
        <v>24</v>
      </c>
      <c r="I29" s="12"/>
      <c r="J29" s="87"/>
      <c r="K29" s="100"/>
    </row>
    <row r="30" spans="1:11" ht="12.75" customHeight="1">
      <c r="A30" s="1137" t="s">
        <v>154</v>
      </c>
      <c r="B30" s="14" t="s">
        <v>9</v>
      </c>
      <c r="C30" s="96">
        <v>550</v>
      </c>
      <c r="D30" s="109">
        <f>C30*1.1</f>
        <v>605</v>
      </c>
      <c r="H30" s="1159" t="s">
        <v>26</v>
      </c>
      <c r="I30" s="14" t="s">
        <v>9</v>
      </c>
      <c r="J30" s="88">
        <v>510</v>
      </c>
      <c r="K30" s="105">
        <f t="shared" ref="K30:K41" si="6">J30*1.1</f>
        <v>561</v>
      </c>
    </row>
    <row r="31" spans="1:11">
      <c r="A31" s="1138"/>
      <c r="B31" s="20" t="s">
        <v>11</v>
      </c>
      <c r="C31" s="92">
        <v>340</v>
      </c>
      <c r="D31" s="105">
        <f>C31*1.1</f>
        <v>374.00000000000006</v>
      </c>
      <c r="H31" s="1160"/>
      <c r="I31" s="20" t="s">
        <v>11</v>
      </c>
      <c r="J31" s="89">
        <v>360</v>
      </c>
      <c r="K31" s="102">
        <f t="shared" si="6"/>
        <v>396.00000000000006</v>
      </c>
    </row>
    <row r="32" spans="1:11">
      <c r="A32" s="1138"/>
      <c r="B32" s="20" t="s">
        <v>12</v>
      </c>
      <c r="C32" s="92">
        <v>213</v>
      </c>
      <c r="D32" s="105">
        <f t="shared" ref="D32:D33" si="7">C32*1.1</f>
        <v>234.3</v>
      </c>
      <c r="H32" s="1160"/>
      <c r="I32" s="20" t="s">
        <v>12</v>
      </c>
      <c r="J32" s="89">
        <v>205</v>
      </c>
      <c r="K32" s="102">
        <f t="shared" si="6"/>
        <v>225.50000000000003</v>
      </c>
    </row>
    <row r="33" spans="1:11" ht="13.5" thickBot="1">
      <c r="A33" s="1139"/>
      <c r="B33" s="26" t="s">
        <v>13</v>
      </c>
      <c r="C33" s="97">
        <v>42</v>
      </c>
      <c r="D33" s="110">
        <f t="shared" si="7"/>
        <v>46.2</v>
      </c>
      <c r="E33" s="34"/>
      <c r="H33" s="1161"/>
      <c r="I33" s="26" t="s">
        <v>13</v>
      </c>
      <c r="J33" s="91">
        <v>62</v>
      </c>
      <c r="K33" s="104">
        <f t="shared" si="6"/>
        <v>68.2</v>
      </c>
    </row>
    <row r="34" spans="1:11">
      <c r="A34" s="11" t="s">
        <v>25</v>
      </c>
      <c r="B34" s="12"/>
      <c r="C34" s="95"/>
      <c r="D34" s="108"/>
      <c r="E34" s="33"/>
      <c r="H34" s="1146" t="s">
        <v>21</v>
      </c>
      <c r="I34" s="31" t="s">
        <v>9</v>
      </c>
      <c r="J34" s="96">
        <v>610</v>
      </c>
      <c r="K34" s="109">
        <f t="shared" si="6"/>
        <v>671</v>
      </c>
    </row>
    <row r="35" spans="1:11">
      <c r="A35" s="1137" t="s">
        <v>28</v>
      </c>
      <c r="B35" s="14" t="s">
        <v>9</v>
      </c>
      <c r="C35" s="92">
        <v>510</v>
      </c>
      <c r="D35" s="105">
        <f t="shared" ref="D35:D38" si="8">C35*1.1</f>
        <v>561</v>
      </c>
      <c r="E35" s="17"/>
      <c r="H35" s="1136"/>
      <c r="I35" s="20" t="s">
        <v>11</v>
      </c>
      <c r="J35" s="89">
        <v>410</v>
      </c>
      <c r="K35" s="102">
        <f t="shared" si="6"/>
        <v>451.00000000000006</v>
      </c>
    </row>
    <row r="36" spans="1:11">
      <c r="A36" s="1138"/>
      <c r="B36" s="20" t="s">
        <v>11</v>
      </c>
      <c r="C36" s="92">
        <v>315</v>
      </c>
      <c r="D36" s="105">
        <f t="shared" si="8"/>
        <v>346.5</v>
      </c>
      <c r="E36" s="17"/>
      <c r="G36" s="32"/>
      <c r="H36" s="1136"/>
      <c r="I36" s="20" t="s">
        <v>22</v>
      </c>
      <c r="J36" s="90">
        <v>255</v>
      </c>
      <c r="K36" s="102">
        <f t="shared" si="6"/>
        <v>280.5</v>
      </c>
    </row>
    <row r="37" spans="1:11" ht="13.5" thickBot="1">
      <c r="A37" s="1138"/>
      <c r="B37" s="20" t="s">
        <v>12</v>
      </c>
      <c r="C37" s="92">
        <v>195</v>
      </c>
      <c r="D37" s="105">
        <f t="shared" si="8"/>
        <v>214.50000000000003</v>
      </c>
      <c r="E37" s="17"/>
      <c r="G37" s="32"/>
      <c r="H37" s="1140"/>
      <c r="I37" s="26" t="s">
        <v>29</v>
      </c>
      <c r="J37" s="91">
        <v>72</v>
      </c>
      <c r="K37" s="104">
        <f t="shared" si="6"/>
        <v>79.2</v>
      </c>
    </row>
    <row r="38" spans="1:11" ht="13.5" thickBot="1">
      <c r="A38" s="1139"/>
      <c r="B38" s="26" t="s">
        <v>13</v>
      </c>
      <c r="C38" s="97">
        <v>45</v>
      </c>
      <c r="D38" s="110">
        <f t="shared" si="8"/>
        <v>49.500000000000007</v>
      </c>
      <c r="E38" s="17"/>
      <c r="H38" s="1146" t="s">
        <v>30</v>
      </c>
      <c r="I38" s="31" t="s">
        <v>9</v>
      </c>
      <c r="J38" s="96">
        <v>760</v>
      </c>
      <c r="K38" s="109">
        <f t="shared" si="6"/>
        <v>836.00000000000011</v>
      </c>
    </row>
    <row r="39" spans="1:11">
      <c r="C39" s="2"/>
      <c r="D39"/>
      <c r="E39" s="34"/>
      <c r="H39" s="1136"/>
      <c r="I39" s="20" t="s">
        <v>11</v>
      </c>
      <c r="J39" s="89">
        <v>510</v>
      </c>
      <c r="K39" s="102">
        <f t="shared" si="6"/>
        <v>561</v>
      </c>
    </row>
    <row r="40" spans="1:11" ht="45" customHeight="1" thickBot="1">
      <c r="A40" s="1148" t="s">
        <v>92</v>
      </c>
      <c r="B40" s="1148"/>
      <c r="C40" s="1148"/>
      <c r="D40" s="1148"/>
      <c r="G40" s="32"/>
      <c r="H40" s="1136"/>
      <c r="I40" s="20" t="s">
        <v>22</v>
      </c>
      <c r="J40" s="89">
        <v>305</v>
      </c>
      <c r="K40" s="102">
        <f t="shared" si="6"/>
        <v>335.5</v>
      </c>
    </row>
    <row r="41" spans="1:11" ht="13.5" customHeight="1" thickBot="1">
      <c r="A41" s="1134"/>
      <c r="B41" s="1135"/>
      <c r="C41" s="93" t="s">
        <v>6</v>
      </c>
      <c r="D41" s="106" t="s">
        <v>7</v>
      </c>
      <c r="E41" s="34"/>
      <c r="G41" s="32"/>
      <c r="H41" s="1140"/>
      <c r="I41" s="26" t="s">
        <v>29</v>
      </c>
      <c r="J41" s="91">
        <v>72</v>
      </c>
      <c r="K41" s="104">
        <f t="shared" si="6"/>
        <v>79.2</v>
      </c>
    </row>
    <row r="42" spans="1:11">
      <c r="A42" s="1141" t="s">
        <v>90</v>
      </c>
      <c r="B42" s="1142"/>
      <c r="C42" s="188">
        <v>50</v>
      </c>
      <c r="D42" s="189">
        <f>C42*1.1</f>
        <v>55.000000000000007</v>
      </c>
      <c r="E42" s="187"/>
    </row>
    <row r="43" spans="1:11" ht="13.5" customHeight="1" thickBot="1">
      <c r="A43" s="1143" t="s">
        <v>91</v>
      </c>
      <c r="B43" s="1144"/>
      <c r="C43" s="97">
        <v>70</v>
      </c>
      <c r="D43" s="110">
        <f>C43*1.1</f>
        <v>77</v>
      </c>
      <c r="E43" s="34"/>
      <c r="H43" s="1149" t="s">
        <v>32</v>
      </c>
      <c r="I43" s="1149"/>
      <c r="J43" s="1149"/>
      <c r="K43" s="1149"/>
    </row>
    <row r="44" spans="1:11">
      <c r="B44" s="186"/>
      <c r="C44" s="186"/>
      <c r="D44" s="186"/>
      <c r="H44" s="1149"/>
      <c r="I44" s="1149"/>
      <c r="J44" s="1149"/>
      <c r="K44" s="1149"/>
    </row>
    <row r="45" spans="1:11" ht="27" customHeight="1">
      <c r="A45" s="1147" t="s">
        <v>97</v>
      </c>
      <c r="B45" s="1147"/>
      <c r="C45" s="1147"/>
      <c r="D45" s="1147"/>
      <c r="E45" s="1147"/>
      <c r="F45" s="1147"/>
      <c r="H45" s="1149"/>
      <c r="I45" s="1149"/>
      <c r="J45" s="1149"/>
      <c r="K45" s="1149"/>
    </row>
    <row r="46" spans="1:11">
      <c r="H46" s="1149"/>
      <c r="I46" s="1149"/>
      <c r="J46" s="1149"/>
      <c r="K46" s="1149"/>
    </row>
    <row r="47" spans="1:11" ht="22.5" customHeight="1">
      <c r="A47" s="1145" t="s">
        <v>34</v>
      </c>
      <c r="B47" s="1145"/>
      <c r="C47" s="1145"/>
      <c r="D47" s="1145"/>
      <c r="E47" s="1145"/>
      <c r="F47" s="1145"/>
      <c r="H47" s="1129" t="s">
        <v>33</v>
      </c>
      <c r="I47" s="1129"/>
      <c r="J47" s="1129"/>
      <c r="K47" s="1129"/>
    </row>
    <row r="48" spans="1:11">
      <c r="A48" s="1145"/>
      <c r="B48" s="1145"/>
      <c r="C48" s="1145"/>
      <c r="D48" s="1145"/>
      <c r="E48" s="1145"/>
      <c r="F48" s="1145"/>
      <c r="H48" s="1129"/>
      <c r="I48" s="1129"/>
      <c r="J48" s="1129"/>
      <c r="K48" s="1129"/>
    </row>
    <row r="49" ht="12.75" customHeight="1"/>
    <row r="50" ht="12.75" customHeight="1"/>
  </sheetData>
  <mergeCells count="26">
    <mergeCell ref="H38:H41"/>
    <mergeCell ref="A30:A33"/>
    <mergeCell ref="A40:D40"/>
    <mergeCell ref="H43:K46"/>
    <mergeCell ref="A3:F3"/>
    <mergeCell ref="A8:B9"/>
    <mergeCell ref="C8:D9"/>
    <mergeCell ref="H8:I9"/>
    <mergeCell ref="H30:H33"/>
    <mergeCell ref="A25:A28"/>
    <mergeCell ref="H47:K48"/>
    <mergeCell ref="J8:K9"/>
    <mergeCell ref="A41:B41"/>
    <mergeCell ref="A11:A14"/>
    <mergeCell ref="H11:H14"/>
    <mergeCell ref="A15:A18"/>
    <mergeCell ref="H16:H19"/>
    <mergeCell ref="A20:A23"/>
    <mergeCell ref="H21:H24"/>
    <mergeCell ref="A42:B42"/>
    <mergeCell ref="A43:B43"/>
    <mergeCell ref="A47:F48"/>
    <mergeCell ref="H25:H28"/>
    <mergeCell ref="A45:F45"/>
    <mergeCell ref="H34:H37"/>
    <mergeCell ref="A35:A38"/>
  </mergeCells>
  <pageMargins left="0.23622047244094491" right="0.15748031496062992" top="0.74803149606299213" bottom="0.74803149606299213" header="0.31496062992125984" footer="0.31496062992125984"/>
  <pageSetup paperSize="9" scale="75" orientation="landscape" r:id="rId1"/>
  <headerFooter>
    <oddHeader>&amp;CTARIFS LOGEMENTS CHERCHEURS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3AD0F-A0DD-4C4C-9769-C02605D0AC5D}">
  <sheetPr>
    <tabColor rgb="FFC00000"/>
    <pageSetUpPr fitToPage="1"/>
  </sheetPr>
  <dimension ref="A1:AK29"/>
  <sheetViews>
    <sheetView workbookViewId="0">
      <selection activeCell="B14" sqref="B14"/>
    </sheetView>
  </sheetViews>
  <sheetFormatPr baseColWidth="10" defaultColWidth="11.42578125" defaultRowHeight="12.75"/>
  <cols>
    <col min="1" max="1" width="23.42578125" style="35" customWidth="1"/>
    <col min="2" max="2" width="6.85546875" style="35" customWidth="1"/>
    <col min="3" max="31" width="8" style="35" customWidth="1"/>
    <col min="32" max="32" width="9.85546875" style="35" hidden="1" customWidth="1"/>
    <col min="33" max="37" width="0" style="35" hidden="1" customWidth="1"/>
    <col min="38" max="16384" width="11.42578125" style="35"/>
  </cols>
  <sheetData>
    <row r="1" spans="1:37" ht="15">
      <c r="A1" s="447" t="s">
        <v>267</v>
      </c>
      <c r="B1" s="447"/>
      <c r="C1" s="447"/>
      <c r="D1" s="447"/>
      <c r="E1" s="447"/>
      <c r="F1" s="447"/>
      <c r="G1" s="447"/>
      <c r="H1" s="444"/>
      <c r="I1" s="445"/>
      <c r="J1" s="446"/>
      <c r="K1" s="446"/>
      <c r="L1" s="125"/>
      <c r="M1" s="125"/>
      <c r="N1" s="125"/>
    </row>
    <row r="2" spans="1:37">
      <c r="A2" s="1165"/>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row>
    <row r="3" spans="1:37" ht="23.25">
      <c r="A3" s="1166" t="s">
        <v>35</v>
      </c>
      <c r="B3" s="1166"/>
      <c r="C3" s="1166"/>
      <c r="D3" s="1166"/>
      <c r="E3" s="1166"/>
      <c r="F3" s="1166"/>
      <c r="G3" s="1166"/>
      <c r="H3" s="1166"/>
      <c r="I3" s="1166"/>
      <c r="J3" s="1166"/>
      <c r="K3" s="1166"/>
      <c r="L3" s="1166"/>
      <c r="M3" s="1166"/>
      <c r="N3" s="1166"/>
      <c r="O3" s="1166"/>
      <c r="P3" s="1166"/>
      <c r="Q3" s="1166"/>
      <c r="R3" s="1166"/>
      <c r="S3" s="1166"/>
      <c r="T3" s="1166"/>
      <c r="U3" s="1166"/>
      <c r="V3" s="1166"/>
      <c r="W3" s="1166"/>
      <c r="X3" s="1166"/>
      <c r="Y3" s="1166"/>
      <c r="Z3" s="1166"/>
      <c r="AA3" s="1166"/>
      <c r="AB3" s="1166"/>
      <c r="AC3" s="1166"/>
      <c r="AD3" s="1166"/>
      <c r="AE3" s="1166"/>
    </row>
    <row r="4" spans="1:37" ht="15.75">
      <c r="A4" s="1167" t="s">
        <v>36</v>
      </c>
      <c r="B4" s="1167"/>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row>
    <row r="5" spans="1:37">
      <c r="A5" s="38" t="s">
        <v>37</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row>
    <row r="7" spans="1:37" ht="18">
      <c r="A7" s="1168" t="s">
        <v>38</v>
      </c>
      <c r="B7" s="1168"/>
      <c r="C7" s="1168"/>
      <c r="D7" s="1168"/>
      <c r="E7" s="1168"/>
      <c r="F7" s="1168"/>
      <c r="G7" s="1168"/>
      <c r="H7" s="1168"/>
      <c r="I7" s="1168"/>
      <c r="J7" s="1168"/>
      <c r="K7" s="1168"/>
      <c r="L7" s="1168"/>
      <c r="M7" s="1168"/>
      <c r="N7" s="1168"/>
      <c r="O7" s="1168"/>
      <c r="P7" s="1168"/>
      <c r="Q7" s="1168"/>
      <c r="R7" s="1168"/>
      <c r="S7" s="1168"/>
      <c r="T7" s="1168"/>
      <c r="U7" s="1168"/>
      <c r="V7" s="1168"/>
      <c r="W7" s="1168"/>
      <c r="X7" s="1168"/>
      <c r="Y7" s="1168"/>
      <c r="Z7" s="1168"/>
      <c r="AA7" s="1168"/>
      <c r="AB7" s="1168"/>
      <c r="AC7" s="1168"/>
      <c r="AD7" s="1168"/>
      <c r="AE7" s="1168"/>
    </row>
    <row r="8" spans="1:37" ht="15.75">
      <c r="A8" s="1164" t="s">
        <v>39</v>
      </c>
      <c r="B8" s="1164"/>
      <c r="C8" s="1164"/>
      <c r="D8" s="1164"/>
      <c r="E8" s="1164"/>
      <c r="F8" s="1164"/>
      <c r="G8" s="1164"/>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4"/>
    </row>
    <row r="9" spans="1:37" ht="15">
      <c r="A9" s="1163" t="s">
        <v>40</v>
      </c>
      <c r="B9" s="1163"/>
      <c r="C9" s="1163"/>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row>
    <row r="10" spans="1:37" s="123" customFormat="1" ht="15">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row>
    <row r="11" spans="1:37" ht="16.5" thickBot="1">
      <c r="A11" s="1162" t="s">
        <v>268</v>
      </c>
      <c r="B11" s="1162"/>
      <c r="C11" s="1162"/>
      <c r="D11" s="1162"/>
      <c r="E11" s="1162"/>
      <c r="F11" s="1162"/>
      <c r="G11" s="1162"/>
      <c r="H11" s="1162"/>
    </row>
    <row r="12" spans="1:37" s="45" customFormat="1" ht="15" customHeight="1">
      <c r="A12" s="40" t="s">
        <v>41</v>
      </c>
      <c r="B12" s="41">
        <v>1</v>
      </c>
      <c r="C12" s="42">
        <v>2</v>
      </c>
      <c r="D12" s="42">
        <v>3</v>
      </c>
      <c r="E12" s="42">
        <v>4</v>
      </c>
      <c r="F12" s="42">
        <v>5</v>
      </c>
      <c r="G12" s="42">
        <v>6</v>
      </c>
      <c r="H12" s="41">
        <v>7</v>
      </c>
      <c r="I12" s="42">
        <v>8</v>
      </c>
      <c r="J12" s="42">
        <v>9</v>
      </c>
      <c r="K12" s="42">
        <v>10</v>
      </c>
      <c r="L12" s="42">
        <v>11</v>
      </c>
      <c r="M12" s="42">
        <v>12</v>
      </c>
      <c r="N12" s="42">
        <v>13</v>
      </c>
      <c r="O12" s="41">
        <v>14</v>
      </c>
      <c r="P12" s="42">
        <v>15</v>
      </c>
      <c r="Q12" s="42">
        <v>16</v>
      </c>
      <c r="R12" s="42">
        <v>17</v>
      </c>
      <c r="S12" s="42">
        <v>18</v>
      </c>
      <c r="T12" s="42">
        <v>19</v>
      </c>
      <c r="U12" s="42">
        <v>20</v>
      </c>
      <c r="V12" s="41">
        <v>21</v>
      </c>
      <c r="W12" s="42">
        <v>22</v>
      </c>
      <c r="X12" s="42">
        <v>23</v>
      </c>
      <c r="Y12" s="42">
        <v>24</v>
      </c>
      <c r="Z12" s="42">
        <v>25</v>
      </c>
      <c r="AA12" s="43">
        <v>26</v>
      </c>
      <c r="AB12" s="42">
        <v>27</v>
      </c>
      <c r="AC12" s="42">
        <v>28</v>
      </c>
      <c r="AD12" s="42">
        <v>29</v>
      </c>
      <c r="AE12" s="44">
        <v>30</v>
      </c>
      <c r="AF12" s="45" t="s">
        <v>68</v>
      </c>
      <c r="AG12" s="45" t="s">
        <v>83</v>
      </c>
      <c r="AH12" s="45" t="s">
        <v>84</v>
      </c>
      <c r="AI12" s="45" t="s">
        <v>85</v>
      </c>
      <c r="AJ12" s="45" t="s">
        <v>67</v>
      </c>
      <c r="AK12" s="45" t="s">
        <v>86</v>
      </c>
    </row>
    <row r="13" spans="1:37" s="45" customFormat="1" ht="16.5" customHeight="1">
      <c r="A13" s="46"/>
      <c r="B13" s="47"/>
      <c r="C13" s="48"/>
      <c r="D13" s="48"/>
      <c r="E13" s="48"/>
      <c r="F13" s="48"/>
      <c r="G13" s="48"/>
      <c r="H13" s="47"/>
      <c r="I13" s="48"/>
      <c r="J13" s="48"/>
      <c r="K13" s="48"/>
      <c r="L13" s="48"/>
      <c r="M13" s="48"/>
      <c r="N13" s="48"/>
      <c r="O13" s="47"/>
      <c r="P13" s="48"/>
      <c r="Q13" s="48"/>
      <c r="R13" s="48"/>
      <c r="S13" s="48"/>
      <c r="T13" s="48"/>
      <c r="U13" s="48"/>
      <c r="V13" s="47"/>
      <c r="W13" s="48"/>
      <c r="X13" s="48"/>
      <c r="Y13" s="48"/>
      <c r="Z13" s="48"/>
      <c r="AA13" s="49"/>
      <c r="AB13" s="48"/>
      <c r="AC13" s="48"/>
      <c r="AD13" s="48"/>
      <c r="AE13" s="50"/>
    </row>
    <row r="14" spans="1:37" ht="33.75">
      <c r="A14" s="56" t="s">
        <v>42</v>
      </c>
      <c r="B14" s="57">
        <v>43</v>
      </c>
      <c r="C14" s="51">
        <v>67</v>
      </c>
      <c r="D14" s="51">
        <v>91</v>
      </c>
      <c r="E14" s="51">
        <v>114</v>
      </c>
      <c r="F14" s="51">
        <v>137</v>
      </c>
      <c r="G14" s="52">
        <v>160</v>
      </c>
      <c r="H14" s="58">
        <v>164</v>
      </c>
      <c r="I14" s="52">
        <v>182</v>
      </c>
      <c r="J14" s="52">
        <v>202</v>
      </c>
      <c r="K14" s="52">
        <v>222</v>
      </c>
      <c r="L14" s="52">
        <v>242</v>
      </c>
      <c r="M14" s="52">
        <v>262</v>
      </c>
      <c r="N14" s="52">
        <v>282</v>
      </c>
      <c r="O14" s="58">
        <v>288</v>
      </c>
      <c r="P14" s="52">
        <v>307</v>
      </c>
      <c r="Q14" s="52">
        <v>326</v>
      </c>
      <c r="R14" s="52">
        <v>345</v>
      </c>
      <c r="S14" s="52">
        <v>364</v>
      </c>
      <c r="T14" s="52">
        <v>383</v>
      </c>
      <c r="U14" s="52">
        <v>393</v>
      </c>
      <c r="V14" s="58">
        <v>395</v>
      </c>
      <c r="W14" s="4">
        <v>411</v>
      </c>
      <c r="X14" s="4">
        <v>429</v>
      </c>
      <c r="Y14" s="4">
        <v>447</v>
      </c>
      <c r="Z14" s="4">
        <v>464</v>
      </c>
      <c r="AA14" s="53">
        <v>475</v>
      </c>
      <c r="AB14" s="54">
        <v>475</v>
      </c>
      <c r="AC14" s="54">
        <v>475</v>
      </c>
      <c r="AD14" s="54">
        <v>475</v>
      </c>
      <c r="AE14" s="55">
        <v>475</v>
      </c>
      <c r="AF14" s="183" t="e">
        <f>(B14-#REF!)/#REF!</f>
        <v>#REF!</v>
      </c>
      <c r="AG14" s="183" t="e">
        <f>(H14-#REF!)/#REF!</f>
        <v>#REF!</v>
      </c>
      <c r="AH14" s="183" t="e">
        <f>(O14-#REF!)/#REF!</f>
        <v>#REF!</v>
      </c>
      <c r="AI14" s="183" t="e">
        <f>(V14-#REF!)/#REF!</f>
        <v>#REF!</v>
      </c>
      <c r="AJ14" s="183" t="e">
        <f>(AE14-#REF!)/#REF!</f>
        <v>#REF!</v>
      </c>
      <c r="AK14" s="183" t="e">
        <f>SUM(AF14:AJ14)/5</f>
        <v>#REF!</v>
      </c>
    </row>
    <row r="15" spans="1:37" ht="22.5">
      <c r="A15" s="56" t="s">
        <v>43</v>
      </c>
      <c r="B15" s="57">
        <v>45</v>
      </c>
      <c r="C15" s="51">
        <v>71</v>
      </c>
      <c r="D15" s="51">
        <v>97</v>
      </c>
      <c r="E15" s="51">
        <v>122</v>
      </c>
      <c r="F15" s="51">
        <v>147</v>
      </c>
      <c r="G15" s="52">
        <v>172</v>
      </c>
      <c r="H15" s="58">
        <v>175</v>
      </c>
      <c r="I15" s="52">
        <v>193</v>
      </c>
      <c r="J15" s="52">
        <v>215</v>
      </c>
      <c r="K15" s="52">
        <v>236</v>
      </c>
      <c r="L15" s="52">
        <v>258</v>
      </c>
      <c r="M15" s="52">
        <v>279</v>
      </c>
      <c r="N15" s="52">
        <v>301</v>
      </c>
      <c r="O15" s="58">
        <v>310</v>
      </c>
      <c r="P15" s="52">
        <v>330</v>
      </c>
      <c r="Q15" s="52">
        <v>351</v>
      </c>
      <c r="R15" s="52">
        <v>371</v>
      </c>
      <c r="S15" s="52">
        <v>392</v>
      </c>
      <c r="T15" s="52">
        <v>412</v>
      </c>
      <c r="U15" s="52">
        <v>422</v>
      </c>
      <c r="V15" s="58">
        <v>425</v>
      </c>
      <c r="W15" s="4">
        <v>441</v>
      </c>
      <c r="X15" s="4">
        <v>460</v>
      </c>
      <c r="Y15" s="4">
        <v>479</v>
      </c>
      <c r="Z15" s="4">
        <v>498</v>
      </c>
      <c r="AA15" s="53">
        <v>510</v>
      </c>
      <c r="AB15" s="54">
        <v>510</v>
      </c>
      <c r="AC15" s="54">
        <v>510</v>
      </c>
      <c r="AD15" s="54">
        <v>510</v>
      </c>
      <c r="AE15" s="55">
        <v>510</v>
      </c>
      <c r="AF15" s="183" t="e">
        <f>(B15-#REF!)/#REF!</f>
        <v>#REF!</v>
      </c>
      <c r="AG15" s="183" t="e">
        <f>(H15-#REF!)/#REF!</f>
        <v>#REF!</v>
      </c>
      <c r="AH15" s="183" t="e">
        <f>(O15-#REF!)/#REF!</f>
        <v>#REF!</v>
      </c>
      <c r="AI15" s="183" t="e">
        <f>(V15-#REF!)/#REF!</f>
        <v>#REF!</v>
      </c>
      <c r="AJ15" s="183" t="e">
        <f>(AE15-#REF!)/#REF!</f>
        <v>#REF!</v>
      </c>
      <c r="AK15" s="183" t="e">
        <f t="shared" ref="AK15:AK17" si="0">SUM(AF15:AJ15)/5</f>
        <v>#REF!</v>
      </c>
    </row>
    <row r="16" spans="1:37" ht="22.5">
      <c r="A16" s="56" t="s">
        <v>44</v>
      </c>
      <c r="B16" s="57">
        <v>59</v>
      </c>
      <c r="C16" s="51">
        <v>90</v>
      </c>
      <c r="D16" s="51">
        <v>121</v>
      </c>
      <c r="E16" s="51">
        <v>151</v>
      </c>
      <c r="F16" s="51">
        <v>181</v>
      </c>
      <c r="G16" s="52">
        <v>211</v>
      </c>
      <c r="H16" s="58">
        <v>215</v>
      </c>
      <c r="I16" s="52">
        <v>237</v>
      </c>
      <c r="J16" s="52">
        <v>262</v>
      </c>
      <c r="K16" s="52">
        <v>288</v>
      </c>
      <c r="L16" s="52">
        <v>314</v>
      </c>
      <c r="M16" s="52">
        <v>340</v>
      </c>
      <c r="N16" s="52">
        <v>365</v>
      </c>
      <c r="O16" s="58">
        <v>375</v>
      </c>
      <c r="P16" s="52">
        <v>401</v>
      </c>
      <c r="Q16" s="52">
        <v>425</v>
      </c>
      <c r="R16" s="52">
        <v>450</v>
      </c>
      <c r="S16" s="52">
        <v>475</v>
      </c>
      <c r="T16" s="52">
        <v>499</v>
      </c>
      <c r="U16" s="52">
        <v>511</v>
      </c>
      <c r="V16" s="58">
        <v>515</v>
      </c>
      <c r="W16" s="4">
        <v>534</v>
      </c>
      <c r="X16" s="4">
        <v>557</v>
      </c>
      <c r="Y16" s="4">
        <v>580</v>
      </c>
      <c r="Z16" s="4">
        <v>602</v>
      </c>
      <c r="AA16" s="53">
        <v>615</v>
      </c>
      <c r="AB16" s="54">
        <v>615</v>
      </c>
      <c r="AC16" s="54">
        <v>615</v>
      </c>
      <c r="AD16" s="54">
        <v>615</v>
      </c>
      <c r="AE16" s="55">
        <v>615</v>
      </c>
      <c r="AF16" s="183" t="e">
        <f>(B16-#REF!)/#REF!</f>
        <v>#REF!</v>
      </c>
      <c r="AG16" s="183" t="e">
        <f>(H16-#REF!)/#REF!</f>
        <v>#REF!</v>
      </c>
      <c r="AH16" s="183" t="e">
        <f>(O16-#REF!)/#REF!</f>
        <v>#REF!</v>
      </c>
      <c r="AI16" s="183" t="e">
        <f>(V16-#REF!)/#REF!</f>
        <v>#REF!</v>
      </c>
      <c r="AJ16" s="183" t="e">
        <f>(AE16-#REF!)/#REF!</f>
        <v>#REF!</v>
      </c>
      <c r="AK16" s="183" t="e">
        <f t="shared" si="0"/>
        <v>#REF!</v>
      </c>
    </row>
    <row r="17" spans="1:37">
      <c r="A17" s="56" t="s">
        <v>45</v>
      </c>
      <c r="B17" s="57">
        <v>69</v>
      </c>
      <c r="C17" s="51">
        <v>110</v>
      </c>
      <c r="D17" s="51">
        <v>151</v>
      </c>
      <c r="E17" s="51">
        <v>191</v>
      </c>
      <c r="F17" s="51">
        <v>231</v>
      </c>
      <c r="G17" s="52">
        <v>271</v>
      </c>
      <c r="H17" s="58">
        <v>275</v>
      </c>
      <c r="I17" s="52">
        <v>305</v>
      </c>
      <c r="J17" s="52">
        <v>340</v>
      </c>
      <c r="K17" s="52">
        <v>374</v>
      </c>
      <c r="L17" s="52">
        <v>408</v>
      </c>
      <c r="M17" s="52">
        <v>442</v>
      </c>
      <c r="N17" s="52">
        <v>477</v>
      </c>
      <c r="O17" s="58">
        <v>490</v>
      </c>
      <c r="P17" s="52">
        <v>524</v>
      </c>
      <c r="Q17" s="52">
        <v>557</v>
      </c>
      <c r="R17" s="52">
        <v>590</v>
      </c>
      <c r="S17" s="52">
        <v>622</v>
      </c>
      <c r="T17" s="52">
        <v>655</v>
      </c>
      <c r="U17" s="52">
        <v>671</v>
      </c>
      <c r="V17" s="58">
        <v>675</v>
      </c>
      <c r="W17" s="4">
        <v>701</v>
      </c>
      <c r="X17" s="4">
        <v>732</v>
      </c>
      <c r="Y17" s="4">
        <v>762</v>
      </c>
      <c r="Z17" s="4">
        <v>793</v>
      </c>
      <c r="AA17" s="53">
        <v>810</v>
      </c>
      <c r="AB17" s="54">
        <v>810</v>
      </c>
      <c r="AC17" s="54">
        <v>810</v>
      </c>
      <c r="AD17" s="54">
        <v>810</v>
      </c>
      <c r="AE17" s="55">
        <v>810</v>
      </c>
      <c r="AF17" s="183" t="e">
        <f>(B17-#REF!)/#REF!</f>
        <v>#REF!</v>
      </c>
      <c r="AG17" s="183" t="e">
        <f>(H17-#REF!)/#REF!</f>
        <v>#REF!</v>
      </c>
      <c r="AH17" s="183" t="e">
        <f>(O17-#REF!)/#REF!</f>
        <v>#REF!</v>
      </c>
      <c r="AI17" s="183" t="e">
        <f>(V17-#REF!)/#REF!</f>
        <v>#REF!</v>
      </c>
      <c r="AJ17" s="183" t="e">
        <f>(AE17-#REF!)/#REF!</f>
        <v>#REF!</v>
      </c>
      <c r="AK17" s="183" t="e">
        <f t="shared" si="0"/>
        <v>#REF!</v>
      </c>
    </row>
    <row r="18" spans="1:37" ht="13.5" thickBot="1">
      <c r="A18" s="59"/>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1"/>
      <c r="AF18" s="126"/>
      <c r="AG18" s="126"/>
    </row>
    <row r="21" spans="1:37" ht="15.75">
      <c r="A21" s="1162" t="s">
        <v>269</v>
      </c>
      <c r="B21" s="1162"/>
      <c r="C21" s="1162"/>
      <c r="D21" s="1162"/>
      <c r="E21" s="1162"/>
      <c r="F21" s="1162"/>
      <c r="G21" s="1162"/>
      <c r="H21" s="1162"/>
    </row>
    <row r="22" spans="1:37" ht="13.5" thickBot="1"/>
    <row r="23" spans="1:37" s="45" customFormat="1" ht="15" customHeight="1">
      <c r="A23" s="40" t="s">
        <v>41</v>
      </c>
      <c r="B23" s="41">
        <v>1</v>
      </c>
      <c r="C23" s="42">
        <v>2</v>
      </c>
      <c r="D23" s="42">
        <v>3</v>
      </c>
      <c r="E23" s="42">
        <v>4</v>
      </c>
      <c r="F23" s="42">
        <v>5</v>
      </c>
      <c r="G23" s="42">
        <v>6</v>
      </c>
      <c r="H23" s="41">
        <v>7</v>
      </c>
      <c r="I23" s="42">
        <v>8</v>
      </c>
      <c r="J23" s="42">
        <v>9</v>
      </c>
      <c r="K23" s="42">
        <v>10</v>
      </c>
      <c r="L23" s="42">
        <v>11</v>
      </c>
      <c r="M23" s="42">
        <v>12</v>
      </c>
      <c r="N23" s="42">
        <v>13</v>
      </c>
      <c r="O23" s="41">
        <v>14</v>
      </c>
      <c r="P23" s="42">
        <v>15</v>
      </c>
      <c r="Q23" s="42">
        <v>16</v>
      </c>
      <c r="R23" s="42">
        <v>17</v>
      </c>
      <c r="S23" s="42">
        <v>18</v>
      </c>
      <c r="T23" s="42">
        <v>19</v>
      </c>
      <c r="U23" s="42">
        <v>20</v>
      </c>
      <c r="V23" s="41">
        <v>21</v>
      </c>
      <c r="W23" s="42">
        <v>22</v>
      </c>
      <c r="X23" s="42">
        <v>23</v>
      </c>
      <c r="Y23" s="42">
        <v>24</v>
      </c>
      <c r="Z23" s="42">
        <v>25</v>
      </c>
      <c r="AA23" s="43">
        <v>26</v>
      </c>
      <c r="AB23" s="42">
        <v>27</v>
      </c>
      <c r="AC23" s="42">
        <v>28</v>
      </c>
      <c r="AD23" s="42">
        <v>29</v>
      </c>
      <c r="AE23" s="44">
        <v>30</v>
      </c>
    </row>
    <row r="24" spans="1:37" s="45" customFormat="1" ht="6.75" customHeight="1">
      <c r="A24" s="46"/>
      <c r="B24" s="47"/>
      <c r="C24" s="48"/>
      <c r="D24" s="48"/>
      <c r="E24" s="48"/>
      <c r="F24" s="48"/>
      <c r="G24" s="48"/>
      <c r="H24" s="47"/>
      <c r="I24" s="48"/>
      <c r="J24" s="48"/>
      <c r="K24" s="48"/>
      <c r="L24" s="48"/>
      <c r="M24" s="48"/>
      <c r="N24" s="48"/>
      <c r="O24" s="47"/>
      <c r="P24" s="48"/>
      <c r="Q24" s="48"/>
      <c r="R24" s="48"/>
      <c r="S24" s="48"/>
      <c r="T24" s="48"/>
      <c r="U24" s="48"/>
      <c r="V24" s="47"/>
      <c r="W24" s="48"/>
      <c r="X24" s="48"/>
      <c r="Y24" s="48"/>
      <c r="Z24" s="48"/>
      <c r="AA24" s="49"/>
      <c r="AB24" s="48"/>
      <c r="AC24" s="48"/>
      <c r="AD24" s="48"/>
      <c r="AE24" s="50"/>
    </row>
    <row r="25" spans="1:37" ht="33.75">
      <c r="A25" s="56" t="s">
        <v>42</v>
      </c>
      <c r="B25" s="120">
        <f t="shared" ref="B25:AE25" si="1">B14*1.1</f>
        <v>47.300000000000004</v>
      </c>
      <c r="C25" s="114">
        <f t="shared" si="1"/>
        <v>73.7</v>
      </c>
      <c r="D25" s="114">
        <f t="shared" si="1"/>
        <v>100.10000000000001</v>
      </c>
      <c r="E25" s="114">
        <f t="shared" si="1"/>
        <v>125.4</v>
      </c>
      <c r="F25" s="114">
        <f t="shared" si="1"/>
        <v>150.70000000000002</v>
      </c>
      <c r="G25" s="115">
        <f t="shared" si="1"/>
        <v>176</v>
      </c>
      <c r="H25" s="121">
        <f t="shared" si="1"/>
        <v>180.4</v>
      </c>
      <c r="I25" s="115">
        <f t="shared" si="1"/>
        <v>200.20000000000002</v>
      </c>
      <c r="J25" s="115">
        <f t="shared" si="1"/>
        <v>222.20000000000002</v>
      </c>
      <c r="K25" s="115">
        <f t="shared" si="1"/>
        <v>244.20000000000002</v>
      </c>
      <c r="L25" s="115">
        <f t="shared" si="1"/>
        <v>266.20000000000005</v>
      </c>
      <c r="M25" s="115">
        <f t="shared" si="1"/>
        <v>288.20000000000005</v>
      </c>
      <c r="N25" s="115">
        <f t="shared" si="1"/>
        <v>310.20000000000005</v>
      </c>
      <c r="O25" s="121">
        <f t="shared" si="1"/>
        <v>316.8</v>
      </c>
      <c r="P25" s="115">
        <f t="shared" si="1"/>
        <v>337.70000000000005</v>
      </c>
      <c r="Q25" s="115">
        <f t="shared" si="1"/>
        <v>358.6</v>
      </c>
      <c r="R25" s="115">
        <f t="shared" si="1"/>
        <v>379.50000000000006</v>
      </c>
      <c r="S25" s="115">
        <f t="shared" si="1"/>
        <v>400.40000000000003</v>
      </c>
      <c r="T25" s="115">
        <f t="shared" si="1"/>
        <v>421.3</v>
      </c>
      <c r="U25" s="115">
        <f t="shared" si="1"/>
        <v>432.3</v>
      </c>
      <c r="V25" s="121">
        <f t="shared" si="1"/>
        <v>434.50000000000006</v>
      </c>
      <c r="W25" s="116">
        <f t="shared" si="1"/>
        <v>452.1</v>
      </c>
      <c r="X25" s="116">
        <f t="shared" si="1"/>
        <v>471.90000000000003</v>
      </c>
      <c r="Y25" s="116">
        <f t="shared" si="1"/>
        <v>491.70000000000005</v>
      </c>
      <c r="Z25" s="116">
        <f t="shared" si="1"/>
        <v>510.40000000000003</v>
      </c>
      <c r="AA25" s="117">
        <f t="shared" si="1"/>
        <v>522.5</v>
      </c>
      <c r="AB25" s="118">
        <f t="shared" si="1"/>
        <v>522.5</v>
      </c>
      <c r="AC25" s="118">
        <f t="shared" si="1"/>
        <v>522.5</v>
      </c>
      <c r="AD25" s="118">
        <f t="shared" si="1"/>
        <v>522.5</v>
      </c>
      <c r="AE25" s="119">
        <f t="shared" si="1"/>
        <v>522.5</v>
      </c>
    </row>
    <row r="26" spans="1:37" ht="22.5">
      <c r="A26" s="56" t="s">
        <v>43</v>
      </c>
      <c r="B26" s="120">
        <f t="shared" ref="B26:AE26" si="2">B15*1.1</f>
        <v>49.500000000000007</v>
      </c>
      <c r="C26" s="114">
        <f t="shared" si="2"/>
        <v>78.100000000000009</v>
      </c>
      <c r="D26" s="114">
        <f t="shared" si="2"/>
        <v>106.7</v>
      </c>
      <c r="E26" s="114">
        <f t="shared" si="2"/>
        <v>134.20000000000002</v>
      </c>
      <c r="F26" s="114">
        <f t="shared" si="2"/>
        <v>161.70000000000002</v>
      </c>
      <c r="G26" s="115">
        <f t="shared" si="2"/>
        <v>189.20000000000002</v>
      </c>
      <c r="H26" s="121">
        <f t="shared" si="2"/>
        <v>192.50000000000003</v>
      </c>
      <c r="I26" s="115">
        <f t="shared" si="2"/>
        <v>212.3</v>
      </c>
      <c r="J26" s="115">
        <f t="shared" si="2"/>
        <v>236.50000000000003</v>
      </c>
      <c r="K26" s="115">
        <f t="shared" si="2"/>
        <v>259.60000000000002</v>
      </c>
      <c r="L26" s="115">
        <f t="shared" si="2"/>
        <v>283.8</v>
      </c>
      <c r="M26" s="115">
        <f t="shared" si="2"/>
        <v>306.90000000000003</v>
      </c>
      <c r="N26" s="115">
        <f t="shared" si="2"/>
        <v>331.1</v>
      </c>
      <c r="O26" s="121">
        <f t="shared" si="2"/>
        <v>341</v>
      </c>
      <c r="P26" s="115">
        <f t="shared" si="2"/>
        <v>363.00000000000006</v>
      </c>
      <c r="Q26" s="115">
        <f t="shared" si="2"/>
        <v>386.1</v>
      </c>
      <c r="R26" s="115">
        <f t="shared" si="2"/>
        <v>408.1</v>
      </c>
      <c r="S26" s="115">
        <f t="shared" si="2"/>
        <v>431.20000000000005</v>
      </c>
      <c r="T26" s="115">
        <f t="shared" si="2"/>
        <v>453.20000000000005</v>
      </c>
      <c r="U26" s="115">
        <f t="shared" si="2"/>
        <v>464.20000000000005</v>
      </c>
      <c r="V26" s="121">
        <f t="shared" si="2"/>
        <v>467.50000000000006</v>
      </c>
      <c r="W26" s="116">
        <f t="shared" si="2"/>
        <v>485.1</v>
      </c>
      <c r="X26" s="116">
        <f t="shared" si="2"/>
        <v>506.00000000000006</v>
      </c>
      <c r="Y26" s="116">
        <f t="shared" si="2"/>
        <v>526.90000000000009</v>
      </c>
      <c r="Z26" s="116">
        <f t="shared" si="2"/>
        <v>547.80000000000007</v>
      </c>
      <c r="AA26" s="117">
        <f t="shared" si="2"/>
        <v>561</v>
      </c>
      <c r="AB26" s="118">
        <f t="shared" si="2"/>
        <v>561</v>
      </c>
      <c r="AC26" s="118">
        <f t="shared" si="2"/>
        <v>561</v>
      </c>
      <c r="AD26" s="118">
        <f t="shared" si="2"/>
        <v>561</v>
      </c>
      <c r="AE26" s="119">
        <f t="shared" si="2"/>
        <v>561</v>
      </c>
    </row>
    <row r="27" spans="1:37" ht="22.5">
      <c r="A27" s="56" t="s">
        <v>44</v>
      </c>
      <c r="B27" s="120">
        <f t="shared" ref="B27:AE27" si="3">B16*1.1</f>
        <v>64.900000000000006</v>
      </c>
      <c r="C27" s="114">
        <f t="shared" si="3"/>
        <v>99.000000000000014</v>
      </c>
      <c r="D27" s="114">
        <f t="shared" si="3"/>
        <v>133.10000000000002</v>
      </c>
      <c r="E27" s="114">
        <f t="shared" si="3"/>
        <v>166.10000000000002</v>
      </c>
      <c r="F27" s="114">
        <f t="shared" si="3"/>
        <v>199.10000000000002</v>
      </c>
      <c r="G27" s="115">
        <f t="shared" si="3"/>
        <v>232.10000000000002</v>
      </c>
      <c r="H27" s="121">
        <f t="shared" si="3"/>
        <v>236.50000000000003</v>
      </c>
      <c r="I27" s="115">
        <f t="shared" si="3"/>
        <v>260.70000000000005</v>
      </c>
      <c r="J27" s="115">
        <f t="shared" si="3"/>
        <v>288.20000000000005</v>
      </c>
      <c r="K27" s="115">
        <f t="shared" si="3"/>
        <v>316.8</v>
      </c>
      <c r="L27" s="115">
        <f t="shared" si="3"/>
        <v>345.40000000000003</v>
      </c>
      <c r="M27" s="115">
        <f t="shared" si="3"/>
        <v>374.00000000000006</v>
      </c>
      <c r="N27" s="115">
        <f t="shared" si="3"/>
        <v>401.50000000000006</v>
      </c>
      <c r="O27" s="121">
        <f t="shared" si="3"/>
        <v>412.50000000000006</v>
      </c>
      <c r="P27" s="115">
        <f t="shared" si="3"/>
        <v>441.1</v>
      </c>
      <c r="Q27" s="115">
        <f t="shared" si="3"/>
        <v>467.50000000000006</v>
      </c>
      <c r="R27" s="115">
        <f t="shared" si="3"/>
        <v>495.00000000000006</v>
      </c>
      <c r="S27" s="115">
        <f t="shared" si="3"/>
        <v>522.5</v>
      </c>
      <c r="T27" s="115">
        <f t="shared" si="3"/>
        <v>548.90000000000009</v>
      </c>
      <c r="U27" s="115">
        <f t="shared" si="3"/>
        <v>562.1</v>
      </c>
      <c r="V27" s="121">
        <f t="shared" si="3"/>
        <v>566.5</v>
      </c>
      <c r="W27" s="116">
        <f t="shared" si="3"/>
        <v>587.40000000000009</v>
      </c>
      <c r="X27" s="116">
        <f t="shared" si="3"/>
        <v>612.70000000000005</v>
      </c>
      <c r="Y27" s="116">
        <f t="shared" si="3"/>
        <v>638</v>
      </c>
      <c r="Z27" s="116">
        <f t="shared" si="3"/>
        <v>662.2</v>
      </c>
      <c r="AA27" s="117">
        <f t="shared" si="3"/>
        <v>676.5</v>
      </c>
      <c r="AB27" s="118">
        <f t="shared" si="3"/>
        <v>676.5</v>
      </c>
      <c r="AC27" s="118">
        <f t="shared" si="3"/>
        <v>676.5</v>
      </c>
      <c r="AD27" s="118">
        <f t="shared" si="3"/>
        <v>676.5</v>
      </c>
      <c r="AE27" s="119">
        <f t="shared" si="3"/>
        <v>676.5</v>
      </c>
    </row>
    <row r="28" spans="1:37">
      <c r="A28" s="56" t="s">
        <v>45</v>
      </c>
      <c r="B28" s="120">
        <f t="shared" ref="B28:AE28" si="4">B17*1.1</f>
        <v>75.900000000000006</v>
      </c>
      <c r="C28" s="114">
        <f t="shared" si="4"/>
        <v>121.00000000000001</v>
      </c>
      <c r="D28" s="114">
        <f t="shared" si="4"/>
        <v>166.10000000000002</v>
      </c>
      <c r="E28" s="114">
        <f t="shared" si="4"/>
        <v>210.10000000000002</v>
      </c>
      <c r="F28" s="114">
        <f t="shared" si="4"/>
        <v>254.10000000000002</v>
      </c>
      <c r="G28" s="115">
        <f t="shared" si="4"/>
        <v>298.10000000000002</v>
      </c>
      <c r="H28" s="121">
        <f t="shared" si="4"/>
        <v>302.5</v>
      </c>
      <c r="I28" s="115">
        <f t="shared" si="4"/>
        <v>335.5</v>
      </c>
      <c r="J28" s="115">
        <f t="shared" si="4"/>
        <v>374.00000000000006</v>
      </c>
      <c r="K28" s="115">
        <f t="shared" si="4"/>
        <v>411.40000000000003</v>
      </c>
      <c r="L28" s="115">
        <f t="shared" si="4"/>
        <v>448.8</v>
      </c>
      <c r="M28" s="115">
        <f t="shared" si="4"/>
        <v>486.20000000000005</v>
      </c>
      <c r="N28" s="115">
        <f t="shared" si="4"/>
        <v>524.70000000000005</v>
      </c>
      <c r="O28" s="121">
        <f t="shared" si="4"/>
        <v>539</v>
      </c>
      <c r="P28" s="115">
        <f t="shared" si="4"/>
        <v>576.40000000000009</v>
      </c>
      <c r="Q28" s="115">
        <f t="shared" si="4"/>
        <v>612.70000000000005</v>
      </c>
      <c r="R28" s="115">
        <f t="shared" si="4"/>
        <v>649</v>
      </c>
      <c r="S28" s="115">
        <f t="shared" si="4"/>
        <v>684.2</v>
      </c>
      <c r="T28" s="115">
        <f t="shared" si="4"/>
        <v>720.50000000000011</v>
      </c>
      <c r="U28" s="115">
        <f t="shared" si="4"/>
        <v>738.1</v>
      </c>
      <c r="V28" s="121">
        <f t="shared" si="4"/>
        <v>742.50000000000011</v>
      </c>
      <c r="W28" s="116">
        <f t="shared" si="4"/>
        <v>771.1</v>
      </c>
      <c r="X28" s="116">
        <f t="shared" si="4"/>
        <v>805.2</v>
      </c>
      <c r="Y28" s="116">
        <f t="shared" si="4"/>
        <v>838.2</v>
      </c>
      <c r="Z28" s="116">
        <f t="shared" si="4"/>
        <v>872.30000000000007</v>
      </c>
      <c r="AA28" s="117">
        <f t="shared" si="4"/>
        <v>891.00000000000011</v>
      </c>
      <c r="AB28" s="118">
        <f t="shared" si="4"/>
        <v>891.00000000000011</v>
      </c>
      <c r="AC28" s="118">
        <f t="shared" si="4"/>
        <v>891.00000000000011</v>
      </c>
      <c r="AD28" s="118">
        <f t="shared" si="4"/>
        <v>891.00000000000011</v>
      </c>
      <c r="AE28" s="119">
        <f t="shared" si="4"/>
        <v>891.00000000000011</v>
      </c>
    </row>
    <row r="29" spans="1:37" ht="13.5" thickBot="1">
      <c r="A29" s="59"/>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3"/>
    </row>
  </sheetData>
  <mergeCells count="8">
    <mergeCell ref="A21:H21"/>
    <mergeCell ref="A9:AE9"/>
    <mergeCell ref="A11:H11"/>
    <mergeCell ref="A8:AE8"/>
    <mergeCell ref="A2:AE2"/>
    <mergeCell ref="A3:AE3"/>
    <mergeCell ref="A4:AE4"/>
    <mergeCell ref="A7:AE7"/>
  </mergeCells>
  <pageMargins left="0.2" right="0.23622047244094491" top="0.28999999999999998" bottom="0.46" header="0.13"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FEF6D-7BFC-45B9-8815-159B23552CFD}">
  <sheetPr>
    <tabColor rgb="FFFF0000"/>
    <pageSetUpPr fitToPage="1"/>
  </sheetPr>
  <dimension ref="A1:AK31"/>
  <sheetViews>
    <sheetView topLeftCell="A7" zoomScaleNormal="100" workbookViewId="0">
      <selection activeCell="P36" sqref="P36"/>
    </sheetView>
  </sheetViews>
  <sheetFormatPr baseColWidth="10" defaultColWidth="11.42578125" defaultRowHeight="12.75"/>
  <cols>
    <col min="1" max="1" width="23.42578125" style="35" customWidth="1"/>
    <col min="2" max="31" width="6.85546875" style="35" customWidth="1"/>
    <col min="32" max="37" width="0" style="35" hidden="1" customWidth="1"/>
    <col min="38" max="16384" width="11.42578125" style="35"/>
  </cols>
  <sheetData>
    <row r="1" spans="1:37" ht="15">
      <c r="A1" s="1171" t="s">
        <v>270</v>
      </c>
      <c r="B1" s="1171"/>
      <c r="C1" s="1171"/>
      <c r="D1" s="1171"/>
      <c r="E1" s="1171"/>
      <c r="F1" s="1171"/>
      <c r="G1" s="1171"/>
      <c r="I1" s="123"/>
      <c r="J1" s="124"/>
      <c r="K1" s="125"/>
      <c r="L1" s="125"/>
      <c r="M1" s="125"/>
      <c r="N1" s="125"/>
      <c r="O1" s="125"/>
      <c r="P1" s="123"/>
    </row>
    <row r="2" spans="1:37">
      <c r="A2" s="1165"/>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row>
    <row r="3" spans="1:37" ht="23.25">
      <c r="A3" s="1166" t="s">
        <v>65</v>
      </c>
      <c r="B3" s="1166"/>
      <c r="C3" s="1166"/>
      <c r="D3" s="1166"/>
      <c r="E3" s="1166"/>
      <c r="F3" s="1166"/>
      <c r="G3" s="1166"/>
      <c r="H3" s="1166"/>
      <c r="I3" s="1166"/>
      <c r="J3" s="1166"/>
      <c r="K3" s="1166"/>
      <c r="L3" s="1166"/>
      <c r="M3" s="1166"/>
      <c r="N3" s="1166"/>
      <c r="O3" s="1166"/>
      <c r="P3" s="1166"/>
      <c r="Q3" s="1166"/>
      <c r="R3" s="1166"/>
      <c r="S3" s="1166"/>
      <c r="T3" s="1166"/>
      <c r="U3" s="1166"/>
      <c r="V3" s="1166"/>
      <c r="W3" s="1166"/>
      <c r="X3" s="1166"/>
      <c r="Y3" s="1166"/>
      <c r="Z3" s="1166"/>
      <c r="AA3" s="1166"/>
      <c r="AB3" s="1166"/>
      <c r="AC3" s="1166"/>
      <c r="AD3" s="1166"/>
      <c r="AE3" s="1166"/>
    </row>
    <row r="4" spans="1:37" ht="15.75">
      <c r="A4" s="1167" t="s">
        <v>46</v>
      </c>
      <c r="B4" s="1167"/>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row>
    <row r="5" spans="1:37">
      <c r="A5" s="38" t="s">
        <v>37</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row>
    <row r="7" spans="1:37" ht="15.75">
      <c r="A7" s="1170" t="s">
        <v>47</v>
      </c>
      <c r="B7" s="1170"/>
      <c r="C7" s="1170"/>
      <c r="D7" s="1170"/>
      <c r="E7" s="1170"/>
      <c r="F7" s="1170"/>
      <c r="G7" s="1170"/>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0"/>
    </row>
    <row r="8" spans="1:37" ht="15">
      <c r="A8" s="1163" t="s">
        <v>48</v>
      </c>
      <c r="B8" s="1163"/>
      <c r="C8" s="1163"/>
      <c r="D8" s="1163"/>
      <c r="E8" s="1163"/>
      <c r="F8" s="1163"/>
      <c r="G8" s="1163"/>
      <c r="H8" s="1163"/>
      <c r="I8" s="1163"/>
      <c r="J8" s="1163"/>
      <c r="K8" s="1163"/>
      <c r="L8" s="1163"/>
      <c r="M8" s="1163"/>
      <c r="N8" s="1163"/>
      <c r="O8" s="1163"/>
      <c r="P8" s="1163"/>
      <c r="Q8" s="1163"/>
      <c r="R8" s="1163"/>
      <c r="S8" s="1163"/>
      <c r="T8" s="1163"/>
      <c r="U8" s="1163"/>
      <c r="V8" s="1163"/>
      <c r="W8" s="1163"/>
      <c r="X8" s="1163"/>
      <c r="Y8" s="1163"/>
      <c r="Z8" s="1163"/>
      <c r="AA8" s="1163"/>
      <c r="AB8" s="1163"/>
      <c r="AC8" s="1163"/>
      <c r="AD8" s="1163"/>
      <c r="AE8" s="1163"/>
    </row>
    <row r="9" spans="1:37" ht="12.75" customHeight="1">
      <c r="A9" s="1172"/>
      <c r="B9" s="1172"/>
      <c r="C9" s="1172"/>
      <c r="D9" s="1172"/>
      <c r="E9" s="1172"/>
      <c r="F9" s="1172"/>
      <c r="G9" s="1172"/>
      <c r="H9" s="1172"/>
      <c r="I9" s="1172"/>
      <c r="J9" s="1172"/>
      <c r="K9" s="1172"/>
      <c r="L9" s="1172"/>
      <c r="M9" s="1172"/>
      <c r="N9" s="1172"/>
      <c r="O9" s="1172"/>
      <c r="P9" s="1172"/>
      <c r="Q9" s="1172"/>
      <c r="R9" s="1172"/>
      <c r="S9" s="1172"/>
      <c r="T9" s="1172"/>
      <c r="U9" s="1172"/>
      <c r="V9" s="1172"/>
      <c r="W9" s="1172"/>
      <c r="X9" s="1172"/>
      <c r="Y9" s="1172"/>
      <c r="Z9" s="1172"/>
      <c r="AA9" s="1172"/>
      <c r="AB9" s="1172"/>
      <c r="AC9" s="1172"/>
      <c r="AD9" s="1172"/>
      <c r="AE9" s="1172"/>
    </row>
    <row r="10" spans="1:37" ht="4.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row>
    <row r="11" spans="1:37">
      <c r="A11" s="1173" t="s">
        <v>49</v>
      </c>
      <c r="B11" s="1173"/>
      <c r="C11" s="1173"/>
      <c r="D11" s="1173"/>
      <c r="E11" s="1173"/>
      <c r="F11" s="1173"/>
      <c r="G11" s="1173"/>
      <c r="H11" s="1173"/>
      <c r="I11" s="1173"/>
      <c r="J11" s="1173"/>
      <c r="K11" s="1173"/>
      <c r="L11" s="1173"/>
      <c r="M11" s="1173"/>
      <c r="N11" s="1173"/>
      <c r="O11" s="1173"/>
      <c r="P11" s="1173"/>
      <c r="Q11" s="1173"/>
      <c r="R11" s="1173"/>
      <c r="S11" s="1173"/>
      <c r="T11" s="1173"/>
      <c r="U11" s="1173"/>
      <c r="V11" s="1173"/>
      <c r="W11" s="1173"/>
      <c r="X11" s="1173"/>
      <c r="Y11" s="1173"/>
      <c r="Z11" s="1173"/>
      <c r="AA11" s="1173"/>
      <c r="AB11" s="1173"/>
      <c r="AC11" s="1173"/>
      <c r="AD11" s="1173"/>
      <c r="AE11" s="1173"/>
    </row>
    <row r="12" spans="1:37" ht="15.75">
      <c r="A12" s="1169" t="s">
        <v>87</v>
      </c>
      <c r="B12" s="1169"/>
      <c r="C12" s="1169"/>
      <c r="D12" s="1169"/>
      <c r="E12" s="1169"/>
      <c r="F12" s="1169"/>
      <c r="G12" s="1169"/>
      <c r="H12" s="1169"/>
      <c r="I12" s="1169"/>
      <c r="J12" s="1169"/>
      <c r="K12" s="1169"/>
      <c r="L12" s="1169"/>
      <c r="M12" s="1169"/>
      <c r="N12" s="1169"/>
      <c r="O12" s="1169"/>
      <c r="P12" s="1169"/>
      <c r="Q12" s="1169"/>
      <c r="R12" s="1169"/>
      <c r="S12" s="1169"/>
      <c r="T12" s="1169"/>
      <c r="U12" s="1169"/>
      <c r="V12" s="1169"/>
      <c r="W12" s="1169"/>
      <c r="X12" s="1169"/>
      <c r="Y12" s="1169"/>
      <c r="Z12" s="1169"/>
      <c r="AA12" s="1169"/>
      <c r="AB12" s="1169"/>
      <c r="AC12" s="1169"/>
      <c r="AD12" s="1169"/>
      <c r="AE12" s="1169"/>
    </row>
    <row r="13" spans="1:37" ht="13.5" thickBot="1"/>
    <row r="14" spans="1:37">
      <c r="A14" s="40" t="s">
        <v>41</v>
      </c>
      <c r="B14" s="66">
        <v>1</v>
      </c>
      <c r="C14" s="42">
        <v>2</v>
      </c>
      <c r="D14" s="42">
        <v>3</v>
      </c>
      <c r="E14" s="42">
        <v>4</v>
      </c>
      <c r="F14" s="42">
        <v>5</v>
      </c>
      <c r="G14" s="42">
        <v>6</v>
      </c>
      <c r="H14" s="67">
        <v>7</v>
      </c>
      <c r="I14" s="42">
        <v>8</v>
      </c>
      <c r="J14" s="42">
        <v>9</v>
      </c>
      <c r="K14" s="42">
        <v>10</v>
      </c>
      <c r="L14" s="42">
        <v>11</v>
      </c>
      <c r="M14" s="42">
        <v>12</v>
      </c>
      <c r="N14" s="42">
        <v>13</v>
      </c>
      <c r="O14" s="67">
        <v>14</v>
      </c>
      <c r="P14" s="42">
        <v>15</v>
      </c>
      <c r="Q14" s="42">
        <v>16</v>
      </c>
      <c r="R14" s="42">
        <v>17</v>
      </c>
      <c r="S14" s="42">
        <v>18</v>
      </c>
      <c r="T14" s="42">
        <v>19</v>
      </c>
      <c r="U14" s="42">
        <v>20</v>
      </c>
      <c r="V14" s="67">
        <v>21</v>
      </c>
      <c r="W14" s="42">
        <v>22</v>
      </c>
      <c r="X14" s="42">
        <v>23</v>
      </c>
      <c r="Y14" s="42">
        <v>24</v>
      </c>
      <c r="Z14" s="67">
        <v>25</v>
      </c>
      <c r="AA14" s="42">
        <v>26</v>
      </c>
      <c r="AB14" s="42">
        <v>27</v>
      </c>
      <c r="AC14" s="42">
        <v>28</v>
      </c>
      <c r="AD14" s="42">
        <v>29</v>
      </c>
      <c r="AE14" s="44">
        <v>30</v>
      </c>
      <c r="AF14" s="35" t="s">
        <v>68</v>
      </c>
      <c r="AG14" s="35" t="s">
        <v>83</v>
      </c>
      <c r="AH14" s="35" t="s">
        <v>84</v>
      </c>
      <c r="AI14" s="35" t="s">
        <v>85</v>
      </c>
      <c r="AJ14" s="35" t="s">
        <v>69</v>
      </c>
      <c r="AK14" s="35" t="s">
        <v>86</v>
      </c>
    </row>
    <row r="15" spans="1:37">
      <c r="A15" s="46"/>
      <c r="B15" s="68"/>
      <c r="C15" s="127"/>
      <c r="D15" s="127"/>
      <c r="E15" s="127"/>
      <c r="F15" s="127"/>
      <c r="G15" s="127"/>
      <c r="H15" s="128"/>
      <c r="I15" s="127"/>
      <c r="J15" s="127"/>
      <c r="K15" s="127"/>
      <c r="L15" s="127"/>
      <c r="M15" s="127"/>
      <c r="N15" s="127"/>
      <c r="O15" s="128"/>
      <c r="P15" s="127"/>
      <c r="Q15" s="127"/>
      <c r="R15" s="127"/>
      <c r="S15" s="127"/>
      <c r="T15" s="127"/>
      <c r="U15" s="127"/>
      <c r="V15" s="128"/>
      <c r="W15" s="127"/>
      <c r="X15" s="127"/>
      <c r="Y15" s="127"/>
      <c r="Z15" s="128"/>
      <c r="AA15" s="127"/>
      <c r="AB15" s="127"/>
      <c r="AC15" s="127"/>
      <c r="AD15" s="127"/>
      <c r="AE15" s="50"/>
    </row>
    <row r="16" spans="1:37" ht="33.75">
      <c r="A16" s="56" t="s">
        <v>42</v>
      </c>
      <c r="B16" s="75">
        <v>25</v>
      </c>
      <c r="C16" s="70">
        <v>43</v>
      </c>
      <c r="D16" s="70">
        <v>61</v>
      </c>
      <c r="E16" s="70">
        <v>79</v>
      </c>
      <c r="F16" s="70">
        <v>97</v>
      </c>
      <c r="G16" s="70">
        <v>115</v>
      </c>
      <c r="H16" s="71">
        <v>127</v>
      </c>
      <c r="I16" s="70">
        <v>144</v>
      </c>
      <c r="J16" s="70">
        <v>161</v>
      </c>
      <c r="K16" s="70">
        <v>178</v>
      </c>
      <c r="L16" s="70">
        <v>196</v>
      </c>
      <c r="M16" s="70">
        <v>213</v>
      </c>
      <c r="N16" s="70">
        <v>230</v>
      </c>
      <c r="O16" s="71">
        <v>237</v>
      </c>
      <c r="P16" s="72">
        <v>253</v>
      </c>
      <c r="Q16" s="72">
        <v>270</v>
      </c>
      <c r="R16" s="72">
        <v>286</v>
      </c>
      <c r="S16" s="72">
        <v>303</v>
      </c>
      <c r="T16" s="72">
        <v>319</v>
      </c>
      <c r="U16" s="72">
        <v>336</v>
      </c>
      <c r="V16" s="76">
        <v>347</v>
      </c>
      <c r="W16" s="72">
        <v>362</v>
      </c>
      <c r="X16" s="72">
        <v>378</v>
      </c>
      <c r="Y16" s="72">
        <v>393</v>
      </c>
      <c r="Z16" s="73">
        <v>407</v>
      </c>
      <c r="AA16" s="72">
        <v>407</v>
      </c>
      <c r="AB16" s="72">
        <v>407</v>
      </c>
      <c r="AC16" s="72">
        <v>407</v>
      </c>
      <c r="AD16" s="72">
        <v>407</v>
      </c>
      <c r="AE16" s="74">
        <v>407</v>
      </c>
      <c r="AF16" s="184" t="e">
        <f>(B16-#REF!)/#REF!</f>
        <v>#REF!</v>
      </c>
      <c r="AG16" s="184" t="e">
        <f>(H16-#REF!)/#REF!</f>
        <v>#REF!</v>
      </c>
      <c r="AH16" s="184" t="e">
        <f>(O16-#REF!)/#REF!</f>
        <v>#REF!</v>
      </c>
      <c r="AI16" s="184" t="e">
        <f>(V16-#REF!)/#REF!</f>
        <v>#REF!</v>
      </c>
      <c r="AJ16" s="185" t="e">
        <f>(AE16-#REF!)/#REF!</f>
        <v>#REF!</v>
      </c>
      <c r="AK16" s="126" t="e">
        <f>SUM(AF16:AJ16)/5</f>
        <v>#REF!</v>
      </c>
    </row>
    <row r="17" spans="1:37" ht="22.5">
      <c r="A17" s="56" t="s">
        <v>43</v>
      </c>
      <c r="B17" s="75">
        <v>27</v>
      </c>
      <c r="C17" s="70">
        <v>47</v>
      </c>
      <c r="D17" s="70">
        <v>67</v>
      </c>
      <c r="E17" s="70">
        <v>87</v>
      </c>
      <c r="F17" s="70">
        <v>107</v>
      </c>
      <c r="G17" s="70">
        <v>127</v>
      </c>
      <c r="H17" s="71">
        <v>137</v>
      </c>
      <c r="I17" s="70">
        <v>156</v>
      </c>
      <c r="J17" s="70">
        <v>174</v>
      </c>
      <c r="K17" s="70">
        <v>193</v>
      </c>
      <c r="L17" s="70">
        <v>211</v>
      </c>
      <c r="M17" s="70">
        <v>230</v>
      </c>
      <c r="N17" s="70">
        <v>248</v>
      </c>
      <c r="O17" s="71">
        <v>257</v>
      </c>
      <c r="P17" s="72">
        <v>275</v>
      </c>
      <c r="Q17" s="72">
        <v>293</v>
      </c>
      <c r="R17" s="72">
        <v>311</v>
      </c>
      <c r="S17" s="72">
        <v>328</v>
      </c>
      <c r="T17" s="72">
        <v>346</v>
      </c>
      <c r="U17" s="72">
        <v>364</v>
      </c>
      <c r="V17" s="76">
        <v>377</v>
      </c>
      <c r="W17" s="72">
        <v>394</v>
      </c>
      <c r="X17" s="72">
        <v>411</v>
      </c>
      <c r="Y17" s="72">
        <v>427</v>
      </c>
      <c r="Z17" s="73">
        <v>437</v>
      </c>
      <c r="AA17" s="72">
        <v>437</v>
      </c>
      <c r="AB17" s="72">
        <v>437</v>
      </c>
      <c r="AC17" s="72">
        <v>437</v>
      </c>
      <c r="AD17" s="72">
        <v>437</v>
      </c>
      <c r="AE17" s="74">
        <v>437</v>
      </c>
      <c r="AF17" s="184" t="e">
        <f>(B17-#REF!)/#REF!</f>
        <v>#REF!</v>
      </c>
      <c r="AG17" s="184" t="e">
        <f>(H17-#REF!)/#REF!</f>
        <v>#REF!</v>
      </c>
      <c r="AH17" s="184" t="e">
        <f>(O17-#REF!)/#REF!</f>
        <v>#REF!</v>
      </c>
      <c r="AI17" s="184" t="e">
        <f>(V17-#REF!)/#REF!</f>
        <v>#REF!</v>
      </c>
      <c r="AJ17" s="185" t="e">
        <f>(AE17-#REF!)/#REF!</f>
        <v>#REF!</v>
      </c>
      <c r="AK17" s="126" t="e">
        <f t="shared" ref="AK17:AK19" si="0">SUM(AF17:AJ17)/5</f>
        <v>#REF!</v>
      </c>
    </row>
    <row r="18" spans="1:37" ht="22.5">
      <c r="A18" s="56" t="s">
        <v>44</v>
      </c>
      <c r="B18" s="75">
        <v>32</v>
      </c>
      <c r="C18" s="70">
        <v>57</v>
      </c>
      <c r="D18" s="70">
        <v>82</v>
      </c>
      <c r="E18" s="70">
        <v>107</v>
      </c>
      <c r="F18" s="70">
        <v>132</v>
      </c>
      <c r="G18" s="70">
        <v>158</v>
      </c>
      <c r="H18" s="71">
        <v>177</v>
      </c>
      <c r="I18" s="70">
        <v>201</v>
      </c>
      <c r="J18" s="70">
        <v>226</v>
      </c>
      <c r="K18" s="70">
        <v>250</v>
      </c>
      <c r="L18" s="70">
        <v>274</v>
      </c>
      <c r="M18" s="70">
        <v>298</v>
      </c>
      <c r="N18" s="70">
        <v>323</v>
      </c>
      <c r="O18" s="71">
        <v>327</v>
      </c>
      <c r="P18" s="72">
        <v>350</v>
      </c>
      <c r="Q18" s="72">
        <v>373</v>
      </c>
      <c r="R18" s="72">
        <v>396</v>
      </c>
      <c r="S18" s="72">
        <v>418</v>
      </c>
      <c r="T18" s="72">
        <v>441</v>
      </c>
      <c r="U18" s="72">
        <v>463</v>
      </c>
      <c r="V18" s="76">
        <v>477</v>
      </c>
      <c r="W18" s="72">
        <v>498</v>
      </c>
      <c r="X18" s="72">
        <v>520</v>
      </c>
      <c r="Y18" s="72">
        <v>541</v>
      </c>
      <c r="Z18" s="73">
        <v>557</v>
      </c>
      <c r="AA18" s="72">
        <v>557</v>
      </c>
      <c r="AB18" s="72">
        <v>557</v>
      </c>
      <c r="AC18" s="72">
        <v>557</v>
      </c>
      <c r="AD18" s="72">
        <v>557</v>
      </c>
      <c r="AE18" s="74">
        <v>557</v>
      </c>
      <c r="AF18" s="184" t="e">
        <f>(B18-#REF!)/#REF!</f>
        <v>#REF!</v>
      </c>
      <c r="AG18" s="184" t="e">
        <f>(H18-#REF!)/#REF!</f>
        <v>#REF!</v>
      </c>
      <c r="AH18" s="184" t="e">
        <f>(O18-#REF!)/#REF!</f>
        <v>#REF!</v>
      </c>
      <c r="AI18" s="184" t="e">
        <f>(V18-#REF!)/#REF!</f>
        <v>#REF!</v>
      </c>
      <c r="AJ18" s="185" t="e">
        <f>(AE18-#REF!)/#REF!</f>
        <v>#REF!</v>
      </c>
      <c r="AK18" s="126" t="e">
        <f t="shared" si="0"/>
        <v>#REF!</v>
      </c>
    </row>
    <row r="19" spans="1:37">
      <c r="A19" s="56" t="s">
        <v>45</v>
      </c>
      <c r="B19" s="75">
        <v>42</v>
      </c>
      <c r="C19" s="70">
        <v>77</v>
      </c>
      <c r="D19" s="70">
        <v>112</v>
      </c>
      <c r="E19" s="70">
        <v>147</v>
      </c>
      <c r="F19" s="70">
        <v>182</v>
      </c>
      <c r="G19" s="70">
        <v>217</v>
      </c>
      <c r="H19" s="71">
        <v>217</v>
      </c>
      <c r="I19" s="70">
        <v>247</v>
      </c>
      <c r="J19" s="70">
        <v>277</v>
      </c>
      <c r="K19" s="70">
        <v>307</v>
      </c>
      <c r="L19" s="70">
        <v>337</v>
      </c>
      <c r="M19" s="70">
        <v>367</v>
      </c>
      <c r="N19" s="70">
        <v>397</v>
      </c>
      <c r="O19" s="71">
        <v>407</v>
      </c>
      <c r="P19" s="72">
        <v>436</v>
      </c>
      <c r="Q19" s="72">
        <v>464</v>
      </c>
      <c r="R19" s="72">
        <v>493</v>
      </c>
      <c r="S19" s="72">
        <v>521</v>
      </c>
      <c r="T19" s="72">
        <v>550</v>
      </c>
      <c r="U19" s="72">
        <v>578</v>
      </c>
      <c r="V19" s="76">
        <v>597</v>
      </c>
      <c r="W19" s="72">
        <v>624</v>
      </c>
      <c r="X19" s="72">
        <v>651</v>
      </c>
      <c r="Y19" s="72">
        <v>677</v>
      </c>
      <c r="Z19" s="73">
        <v>697</v>
      </c>
      <c r="AA19" s="72">
        <v>697</v>
      </c>
      <c r="AB19" s="72">
        <v>697</v>
      </c>
      <c r="AC19" s="72">
        <v>697</v>
      </c>
      <c r="AD19" s="72">
        <v>697</v>
      </c>
      <c r="AE19" s="74">
        <v>697</v>
      </c>
      <c r="AF19" s="184" t="e">
        <f>(B19-#REF!)/#REF!</f>
        <v>#REF!</v>
      </c>
      <c r="AG19" s="184" t="e">
        <f>(H19-#REF!)/#REF!</f>
        <v>#REF!</v>
      </c>
      <c r="AH19" s="184" t="e">
        <f>(O19-#REF!)/#REF!</f>
        <v>#REF!</v>
      </c>
      <c r="AI19" s="184" t="e">
        <f>(V19-#REF!)/#REF!</f>
        <v>#REF!</v>
      </c>
      <c r="AJ19" s="185" t="e">
        <f>(AE19-#REF!)/#REF!</f>
        <v>#REF!</v>
      </c>
      <c r="AK19" s="126" t="e">
        <f t="shared" si="0"/>
        <v>#REF!</v>
      </c>
    </row>
    <row r="20" spans="1:37" ht="13.5" thickBot="1">
      <c r="A20" s="129"/>
      <c r="B20" s="130"/>
      <c r="C20" s="131"/>
      <c r="D20" s="131"/>
      <c r="E20" s="131"/>
      <c r="F20" s="131"/>
      <c r="G20" s="131"/>
      <c r="H20" s="132"/>
      <c r="I20" s="131"/>
      <c r="J20" s="131"/>
      <c r="K20" s="131"/>
      <c r="L20" s="131"/>
      <c r="M20" s="131"/>
      <c r="N20" s="131"/>
      <c r="O20" s="132"/>
      <c r="P20" s="131"/>
      <c r="Q20" s="131"/>
      <c r="R20" s="131"/>
      <c r="S20" s="131"/>
      <c r="T20" s="131"/>
      <c r="U20" s="131"/>
      <c r="V20" s="132"/>
      <c r="W20" s="133"/>
      <c r="X20" s="133"/>
      <c r="Y20" s="133"/>
      <c r="Z20" s="134"/>
      <c r="AA20" s="133"/>
      <c r="AB20" s="133"/>
      <c r="AC20" s="133"/>
      <c r="AD20" s="133"/>
      <c r="AE20" s="135"/>
      <c r="AF20" s="126"/>
      <c r="AG20" s="126"/>
    </row>
    <row r="23" spans="1:37" ht="15.75">
      <c r="A23" s="1169" t="s">
        <v>50</v>
      </c>
      <c r="B23" s="1169"/>
      <c r="C23" s="1169"/>
      <c r="D23" s="1169"/>
      <c r="E23" s="1169"/>
      <c r="F23" s="1169"/>
      <c r="G23" s="1169"/>
      <c r="H23" s="1169"/>
      <c r="I23" s="1169"/>
      <c r="J23" s="1169"/>
      <c r="K23" s="1169"/>
      <c r="L23" s="1169"/>
      <c r="M23" s="1169"/>
      <c r="N23" s="1169"/>
      <c r="O23" s="1169"/>
      <c r="P23" s="1169"/>
      <c r="Q23" s="1169"/>
      <c r="R23" s="1169"/>
      <c r="S23" s="1169"/>
      <c r="T23" s="1169"/>
      <c r="U23" s="1169"/>
      <c r="V23" s="1169"/>
      <c r="W23" s="1169"/>
      <c r="X23" s="1169"/>
      <c r="Y23" s="1169"/>
      <c r="Z23" s="1169"/>
      <c r="AA23" s="1169"/>
      <c r="AB23" s="1169"/>
      <c r="AC23" s="1169"/>
      <c r="AD23" s="1169"/>
      <c r="AE23" s="1169"/>
    </row>
    <row r="24" spans="1:37" ht="13.5" thickBot="1">
      <c r="A24" s="65"/>
      <c r="B24" s="64"/>
      <c r="C24" s="64"/>
      <c r="D24" s="64"/>
    </row>
    <row r="25" spans="1:37">
      <c r="A25" s="40" t="s">
        <v>41</v>
      </c>
      <c r="B25" s="66">
        <v>1</v>
      </c>
      <c r="C25" s="42">
        <v>2</v>
      </c>
      <c r="D25" s="42">
        <v>3</v>
      </c>
      <c r="E25" s="42">
        <v>4</v>
      </c>
      <c r="F25" s="42">
        <v>5</v>
      </c>
      <c r="G25" s="42">
        <v>6</v>
      </c>
      <c r="H25" s="67">
        <v>7</v>
      </c>
      <c r="I25" s="42">
        <v>8</v>
      </c>
      <c r="J25" s="42">
        <v>9</v>
      </c>
      <c r="K25" s="42">
        <v>10</v>
      </c>
      <c r="L25" s="42">
        <v>11</v>
      </c>
      <c r="M25" s="42">
        <v>12</v>
      </c>
      <c r="N25" s="42">
        <v>13</v>
      </c>
      <c r="O25" s="67">
        <v>14</v>
      </c>
      <c r="P25" s="42">
        <v>15</v>
      </c>
      <c r="Q25" s="42">
        <v>16</v>
      </c>
      <c r="R25" s="42">
        <v>17</v>
      </c>
      <c r="S25" s="42">
        <v>18</v>
      </c>
      <c r="T25" s="42">
        <v>19</v>
      </c>
      <c r="U25" s="42">
        <v>20</v>
      </c>
      <c r="V25" s="67">
        <v>21</v>
      </c>
      <c r="W25" s="42">
        <v>22</v>
      </c>
      <c r="X25" s="42">
        <v>23</v>
      </c>
      <c r="Y25" s="42">
        <v>24</v>
      </c>
      <c r="Z25" s="67">
        <v>25</v>
      </c>
      <c r="AA25" s="42">
        <v>26</v>
      </c>
      <c r="AB25" s="42">
        <v>27</v>
      </c>
      <c r="AC25" s="42">
        <v>28</v>
      </c>
      <c r="AD25" s="42">
        <v>29</v>
      </c>
      <c r="AE25" s="44">
        <v>30</v>
      </c>
    </row>
    <row r="26" spans="1:37" ht="9" customHeight="1">
      <c r="A26" s="46"/>
      <c r="B26" s="68"/>
      <c r="C26" s="48"/>
      <c r="D26" s="48"/>
      <c r="E26" s="48"/>
      <c r="F26" s="48"/>
      <c r="G26" s="48"/>
      <c r="H26" s="69"/>
      <c r="I26" s="48"/>
      <c r="J26" s="48"/>
      <c r="K26" s="48"/>
      <c r="L26" s="48"/>
      <c r="M26" s="48"/>
      <c r="N26" s="48"/>
      <c r="O26" s="69"/>
      <c r="P26" s="48"/>
      <c r="Q26" s="48"/>
      <c r="R26" s="48"/>
      <c r="S26" s="48"/>
      <c r="T26" s="48"/>
      <c r="U26" s="48"/>
      <c r="V26" s="69"/>
      <c r="W26" s="48"/>
      <c r="X26" s="48"/>
      <c r="Y26" s="48"/>
      <c r="Z26" s="69"/>
      <c r="AA26" s="48"/>
      <c r="AB26" s="48"/>
      <c r="AC26" s="48"/>
      <c r="AD26" s="48"/>
      <c r="AE26" s="50"/>
    </row>
    <row r="27" spans="1:37" ht="33.75">
      <c r="A27" s="56" t="s">
        <v>42</v>
      </c>
      <c r="B27" s="85">
        <f t="shared" ref="B27:AE27" si="1">B16*1.1</f>
        <v>27.500000000000004</v>
      </c>
      <c r="C27" s="80">
        <f t="shared" si="1"/>
        <v>47.300000000000004</v>
      </c>
      <c r="D27" s="80">
        <f t="shared" si="1"/>
        <v>67.100000000000009</v>
      </c>
      <c r="E27" s="80">
        <f t="shared" si="1"/>
        <v>86.9</v>
      </c>
      <c r="F27" s="80">
        <f t="shared" si="1"/>
        <v>106.7</v>
      </c>
      <c r="G27" s="80">
        <f t="shared" si="1"/>
        <v>126.50000000000001</v>
      </c>
      <c r="H27" s="81">
        <f t="shared" si="1"/>
        <v>139.70000000000002</v>
      </c>
      <c r="I27" s="80">
        <f t="shared" si="1"/>
        <v>158.4</v>
      </c>
      <c r="J27" s="80">
        <f t="shared" si="1"/>
        <v>177.10000000000002</v>
      </c>
      <c r="K27" s="80">
        <f t="shared" si="1"/>
        <v>195.8</v>
      </c>
      <c r="L27" s="80">
        <f t="shared" si="1"/>
        <v>215.60000000000002</v>
      </c>
      <c r="M27" s="80">
        <f t="shared" si="1"/>
        <v>234.3</v>
      </c>
      <c r="N27" s="80">
        <f t="shared" si="1"/>
        <v>253.00000000000003</v>
      </c>
      <c r="O27" s="81">
        <f t="shared" si="1"/>
        <v>260.70000000000005</v>
      </c>
      <c r="P27" s="82">
        <f t="shared" si="1"/>
        <v>278.3</v>
      </c>
      <c r="Q27" s="82">
        <f t="shared" si="1"/>
        <v>297</v>
      </c>
      <c r="R27" s="82">
        <f t="shared" si="1"/>
        <v>314.60000000000002</v>
      </c>
      <c r="S27" s="82">
        <f t="shared" si="1"/>
        <v>333.3</v>
      </c>
      <c r="T27" s="82">
        <f t="shared" si="1"/>
        <v>350.90000000000003</v>
      </c>
      <c r="U27" s="82">
        <f t="shared" si="1"/>
        <v>369.6</v>
      </c>
      <c r="V27" s="83">
        <f t="shared" si="1"/>
        <v>381.70000000000005</v>
      </c>
      <c r="W27" s="82">
        <f t="shared" si="1"/>
        <v>398.20000000000005</v>
      </c>
      <c r="X27" s="82">
        <f>X16*1.1</f>
        <v>415.8</v>
      </c>
      <c r="Y27" s="82">
        <f t="shared" si="1"/>
        <v>432.3</v>
      </c>
      <c r="Z27" s="83">
        <f t="shared" si="1"/>
        <v>447.70000000000005</v>
      </c>
      <c r="AA27" s="82">
        <f t="shared" si="1"/>
        <v>447.70000000000005</v>
      </c>
      <c r="AB27" s="82">
        <f t="shared" si="1"/>
        <v>447.70000000000005</v>
      </c>
      <c r="AC27" s="82">
        <f t="shared" si="1"/>
        <v>447.70000000000005</v>
      </c>
      <c r="AD27" s="82">
        <f t="shared" si="1"/>
        <v>447.70000000000005</v>
      </c>
      <c r="AE27" s="84">
        <f t="shared" si="1"/>
        <v>447.70000000000005</v>
      </c>
    </row>
    <row r="28" spans="1:37" ht="22.5">
      <c r="A28" s="56" t="s">
        <v>43</v>
      </c>
      <c r="B28" s="85">
        <f t="shared" ref="B28:AE28" si="2">B17*1.1</f>
        <v>29.700000000000003</v>
      </c>
      <c r="C28" s="80">
        <f t="shared" si="2"/>
        <v>51.7</v>
      </c>
      <c r="D28" s="80">
        <f t="shared" si="2"/>
        <v>73.7</v>
      </c>
      <c r="E28" s="80">
        <f t="shared" si="2"/>
        <v>95.7</v>
      </c>
      <c r="F28" s="80">
        <f t="shared" si="2"/>
        <v>117.7</v>
      </c>
      <c r="G28" s="80">
        <f t="shared" si="2"/>
        <v>139.70000000000002</v>
      </c>
      <c r="H28" s="81">
        <f t="shared" si="2"/>
        <v>150.70000000000002</v>
      </c>
      <c r="I28" s="80">
        <f t="shared" si="2"/>
        <v>171.60000000000002</v>
      </c>
      <c r="J28" s="80">
        <f t="shared" si="2"/>
        <v>191.4</v>
      </c>
      <c r="K28" s="80">
        <f t="shared" si="2"/>
        <v>212.3</v>
      </c>
      <c r="L28" s="80">
        <f t="shared" si="2"/>
        <v>232.10000000000002</v>
      </c>
      <c r="M28" s="80">
        <f t="shared" si="2"/>
        <v>253.00000000000003</v>
      </c>
      <c r="N28" s="80">
        <f t="shared" si="2"/>
        <v>272.8</v>
      </c>
      <c r="O28" s="81">
        <f t="shared" si="2"/>
        <v>282.70000000000005</v>
      </c>
      <c r="P28" s="82">
        <f t="shared" si="2"/>
        <v>302.5</v>
      </c>
      <c r="Q28" s="82">
        <f t="shared" si="2"/>
        <v>322.3</v>
      </c>
      <c r="R28" s="82">
        <f t="shared" si="2"/>
        <v>342.1</v>
      </c>
      <c r="S28" s="82">
        <f t="shared" si="2"/>
        <v>360.8</v>
      </c>
      <c r="T28" s="82">
        <f t="shared" si="2"/>
        <v>380.6</v>
      </c>
      <c r="U28" s="82">
        <f t="shared" si="2"/>
        <v>400.40000000000003</v>
      </c>
      <c r="V28" s="83">
        <f t="shared" si="2"/>
        <v>414.70000000000005</v>
      </c>
      <c r="W28" s="82">
        <f t="shared" si="2"/>
        <v>433.40000000000003</v>
      </c>
      <c r="X28" s="82">
        <f t="shared" si="2"/>
        <v>452.1</v>
      </c>
      <c r="Y28" s="82">
        <f t="shared" si="2"/>
        <v>469.70000000000005</v>
      </c>
      <c r="Z28" s="83">
        <f t="shared" si="2"/>
        <v>480.70000000000005</v>
      </c>
      <c r="AA28" s="82">
        <f t="shared" si="2"/>
        <v>480.70000000000005</v>
      </c>
      <c r="AB28" s="82">
        <f t="shared" si="2"/>
        <v>480.70000000000005</v>
      </c>
      <c r="AC28" s="82">
        <f t="shared" si="2"/>
        <v>480.70000000000005</v>
      </c>
      <c r="AD28" s="82">
        <f t="shared" si="2"/>
        <v>480.70000000000005</v>
      </c>
      <c r="AE28" s="84">
        <f t="shared" si="2"/>
        <v>480.70000000000005</v>
      </c>
    </row>
    <row r="29" spans="1:37" ht="22.5">
      <c r="A29" s="56" t="s">
        <v>44</v>
      </c>
      <c r="B29" s="85">
        <f t="shared" ref="B29:AE29" si="3">B18*1.1</f>
        <v>35.200000000000003</v>
      </c>
      <c r="C29" s="80">
        <f t="shared" si="3"/>
        <v>62.7</v>
      </c>
      <c r="D29" s="80">
        <f t="shared" si="3"/>
        <v>90.2</v>
      </c>
      <c r="E29" s="80">
        <f t="shared" si="3"/>
        <v>117.7</v>
      </c>
      <c r="F29" s="80">
        <f t="shared" si="3"/>
        <v>145.20000000000002</v>
      </c>
      <c r="G29" s="80">
        <f t="shared" si="3"/>
        <v>173.8</v>
      </c>
      <c r="H29" s="81">
        <f t="shared" si="3"/>
        <v>194.70000000000002</v>
      </c>
      <c r="I29" s="80">
        <f t="shared" si="3"/>
        <v>221.10000000000002</v>
      </c>
      <c r="J29" s="80">
        <f t="shared" si="3"/>
        <v>248.60000000000002</v>
      </c>
      <c r="K29" s="80">
        <f t="shared" si="3"/>
        <v>275</v>
      </c>
      <c r="L29" s="80">
        <f t="shared" si="3"/>
        <v>301.40000000000003</v>
      </c>
      <c r="M29" s="80">
        <f t="shared" si="3"/>
        <v>327.8</v>
      </c>
      <c r="N29" s="80">
        <f t="shared" si="3"/>
        <v>355.3</v>
      </c>
      <c r="O29" s="81">
        <f t="shared" si="3"/>
        <v>359.70000000000005</v>
      </c>
      <c r="P29" s="82">
        <f t="shared" si="3"/>
        <v>385.00000000000006</v>
      </c>
      <c r="Q29" s="82">
        <f t="shared" si="3"/>
        <v>410.3</v>
      </c>
      <c r="R29" s="82">
        <f t="shared" si="3"/>
        <v>435.6</v>
      </c>
      <c r="S29" s="82">
        <f t="shared" si="3"/>
        <v>459.8</v>
      </c>
      <c r="T29" s="82">
        <f t="shared" si="3"/>
        <v>485.1</v>
      </c>
      <c r="U29" s="82">
        <f t="shared" si="3"/>
        <v>509.30000000000007</v>
      </c>
      <c r="V29" s="83">
        <f t="shared" si="3"/>
        <v>524.70000000000005</v>
      </c>
      <c r="W29" s="82">
        <f t="shared" si="3"/>
        <v>547.80000000000007</v>
      </c>
      <c r="X29" s="82">
        <f t="shared" si="3"/>
        <v>572</v>
      </c>
      <c r="Y29" s="82">
        <f t="shared" si="3"/>
        <v>595.1</v>
      </c>
      <c r="Z29" s="83">
        <f t="shared" si="3"/>
        <v>612.70000000000005</v>
      </c>
      <c r="AA29" s="82">
        <f t="shared" si="3"/>
        <v>612.70000000000005</v>
      </c>
      <c r="AB29" s="82">
        <f t="shared" si="3"/>
        <v>612.70000000000005</v>
      </c>
      <c r="AC29" s="82">
        <f t="shared" si="3"/>
        <v>612.70000000000005</v>
      </c>
      <c r="AD29" s="82">
        <f t="shared" si="3"/>
        <v>612.70000000000005</v>
      </c>
      <c r="AE29" s="84">
        <f t="shared" si="3"/>
        <v>612.70000000000005</v>
      </c>
    </row>
    <row r="30" spans="1:37">
      <c r="A30" s="56" t="s">
        <v>45</v>
      </c>
      <c r="B30" s="85">
        <f t="shared" ref="B30:AE30" si="4">B19*1.1</f>
        <v>46.2</v>
      </c>
      <c r="C30" s="80">
        <f t="shared" si="4"/>
        <v>84.7</v>
      </c>
      <c r="D30" s="80">
        <f t="shared" si="4"/>
        <v>123.20000000000002</v>
      </c>
      <c r="E30" s="80">
        <f t="shared" si="4"/>
        <v>161.70000000000002</v>
      </c>
      <c r="F30" s="80">
        <f t="shared" si="4"/>
        <v>200.20000000000002</v>
      </c>
      <c r="G30" s="80">
        <f t="shared" si="4"/>
        <v>238.70000000000002</v>
      </c>
      <c r="H30" s="81">
        <f t="shared" si="4"/>
        <v>238.70000000000002</v>
      </c>
      <c r="I30" s="80">
        <f t="shared" si="4"/>
        <v>271.70000000000005</v>
      </c>
      <c r="J30" s="80">
        <f t="shared" si="4"/>
        <v>304.70000000000005</v>
      </c>
      <c r="K30" s="80">
        <f t="shared" si="4"/>
        <v>337.70000000000005</v>
      </c>
      <c r="L30" s="80">
        <f t="shared" si="4"/>
        <v>370.70000000000005</v>
      </c>
      <c r="M30" s="80">
        <f t="shared" si="4"/>
        <v>403.70000000000005</v>
      </c>
      <c r="N30" s="80">
        <f t="shared" si="4"/>
        <v>436.70000000000005</v>
      </c>
      <c r="O30" s="81">
        <f t="shared" si="4"/>
        <v>447.70000000000005</v>
      </c>
      <c r="P30" s="82">
        <f t="shared" si="4"/>
        <v>479.6</v>
      </c>
      <c r="Q30" s="82">
        <f t="shared" si="4"/>
        <v>510.40000000000003</v>
      </c>
      <c r="R30" s="82">
        <f t="shared" si="4"/>
        <v>542.30000000000007</v>
      </c>
      <c r="S30" s="82">
        <f t="shared" si="4"/>
        <v>573.1</v>
      </c>
      <c r="T30" s="82">
        <f t="shared" si="4"/>
        <v>605</v>
      </c>
      <c r="U30" s="82">
        <f t="shared" si="4"/>
        <v>635.80000000000007</v>
      </c>
      <c r="V30" s="83">
        <f t="shared" si="4"/>
        <v>656.7</v>
      </c>
      <c r="W30" s="82">
        <f t="shared" si="4"/>
        <v>686.40000000000009</v>
      </c>
      <c r="X30" s="82">
        <f t="shared" si="4"/>
        <v>716.1</v>
      </c>
      <c r="Y30" s="82">
        <f t="shared" si="4"/>
        <v>744.7</v>
      </c>
      <c r="Z30" s="83">
        <f t="shared" si="4"/>
        <v>766.7</v>
      </c>
      <c r="AA30" s="82">
        <f t="shared" si="4"/>
        <v>766.7</v>
      </c>
      <c r="AB30" s="82">
        <f t="shared" si="4"/>
        <v>766.7</v>
      </c>
      <c r="AC30" s="82">
        <f t="shared" si="4"/>
        <v>766.7</v>
      </c>
      <c r="AD30" s="82">
        <f t="shared" si="4"/>
        <v>766.7</v>
      </c>
      <c r="AE30" s="84">
        <f t="shared" si="4"/>
        <v>766.7</v>
      </c>
    </row>
    <row r="31" spans="1:37" ht="8.25" customHeight="1" thickBot="1">
      <c r="A31" s="77"/>
      <c r="B31" s="78"/>
      <c r="C31" s="60"/>
      <c r="D31" s="60"/>
      <c r="E31" s="60"/>
      <c r="F31" s="60"/>
      <c r="G31" s="60"/>
      <c r="H31" s="79"/>
      <c r="I31" s="60"/>
      <c r="J31" s="60"/>
      <c r="K31" s="60"/>
      <c r="L31" s="60"/>
      <c r="M31" s="60"/>
      <c r="N31" s="60"/>
      <c r="O31" s="79"/>
      <c r="P31" s="60"/>
      <c r="Q31" s="60"/>
      <c r="R31" s="60"/>
      <c r="S31" s="60"/>
      <c r="T31" s="60"/>
      <c r="U31" s="60"/>
      <c r="V31" s="79"/>
      <c r="W31" s="60"/>
      <c r="X31" s="60"/>
      <c r="Y31" s="60"/>
      <c r="Z31" s="79"/>
      <c r="AA31" s="60"/>
      <c r="AB31" s="60"/>
      <c r="AC31" s="60"/>
      <c r="AD31" s="60"/>
      <c r="AE31" s="61"/>
    </row>
  </sheetData>
  <mergeCells count="10">
    <mergeCell ref="A23:AE23"/>
    <mergeCell ref="A12:AE12"/>
    <mergeCell ref="A7:AE7"/>
    <mergeCell ref="A1:G1"/>
    <mergeCell ref="A2:AE2"/>
    <mergeCell ref="A3:AE3"/>
    <mergeCell ref="A4:AE4"/>
    <mergeCell ref="A8:AE8"/>
    <mergeCell ref="A9:AE9"/>
    <mergeCell ref="A11:AE11"/>
  </mergeCells>
  <pageMargins left="0.23622047244094491" right="0.23622047244094491" top="0.3" bottom="0.31" header="0.17" footer="0.17"/>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3871C-FFF2-4CE1-B24B-6E45CEEA77D2}">
  <sheetPr>
    <tabColor theme="5" tint="0.39997558519241921"/>
  </sheetPr>
  <dimension ref="A1:AL19"/>
  <sheetViews>
    <sheetView workbookViewId="0">
      <selection activeCell="Q23" sqref="Q23"/>
    </sheetView>
  </sheetViews>
  <sheetFormatPr baseColWidth="10" defaultColWidth="11.42578125" defaultRowHeight="12.75"/>
  <cols>
    <col min="1" max="1" width="23.42578125" style="198" customWidth="1"/>
    <col min="2" max="3" width="3" style="198" customWidth="1"/>
    <col min="4" max="4" width="4.28515625" style="198" customWidth="1"/>
    <col min="5" max="5" width="4.5703125" style="198" customWidth="1"/>
    <col min="6" max="7" width="4" style="198" customWidth="1"/>
    <col min="8" max="8" width="4.5703125" style="198" customWidth="1"/>
    <col min="9" max="31" width="4" style="198" customWidth="1"/>
    <col min="32" max="32" width="15" style="198" customWidth="1"/>
    <col min="33" max="33" width="5.7109375" style="198" customWidth="1"/>
    <col min="34" max="16384" width="11.42578125" style="198"/>
  </cols>
  <sheetData>
    <row r="1" spans="1:38" s="35" customFormat="1" ht="15">
      <c r="A1" s="1171" t="s">
        <v>271</v>
      </c>
      <c r="B1" s="1171"/>
      <c r="C1" s="1171"/>
      <c r="D1" s="1171"/>
      <c r="E1" s="1171"/>
      <c r="F1" s="1171"/>
      <c r="G1" s="1171"/>
      <c r="J1" s="124"/>
      <c r="K1" s="125"/>
      <c r="L1" s="125"/>
      <c r="M1" s="125"/>
      <c r="N1" s="125"/>
      <c r="O1" s="125"/>
      <c r="P1" s="123"/>
      <c r="Q1" s="123"/>
      <c r="R1" s="123"/>
      <c r="S1" s="123"/>
      <c r="T1" s="123"/>
      <c r="U1" s="123"/>
    </row>
    <row r="2" spans="1:38">
      <c r="A2" s="451"/>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H2" s="452"/>
    </row>
    <row r="3" spans="1:38" ht="23.25">
      <c r="A3" s="1174" t="s">
        <v>58</v>
      </c>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4"/>
      <c r="Z3" s="1174"/>
      <c r="AA3" s="1174"/>
      <c r="AB3" s="1174"/>
      <c r="AC3" s="1174"/>
      <c r="AD3" s="1174"/>
      <c r="AE3" s="1174"/>
    </row>
    <row r="4" spans="1:38" ht="13.5" thickBot="1"/>
    <row r="5" spans="1:38" ht="15">
      <c r="A5" s="453" t="s">
        <v>272</v>
      </c>
      <c r="B5" s="454"/>
      <c r="C5" s="454"/>
      <c r="D5" s="454"/>
      <c r="E5" s="454"/>
      <c r="F5" s="455"/>
      <c r="G5" s="456"/>
      <c r="H5" s="456"/>
      <c r="I5" s="457" t="s">
        <v>273</v>
      </c>
      <c r="J5" s="455"/>
      <c r="K5" s="455"/>
      <c r="L5" s="455"/>
      <c r="M5" s="1175" t="s">
        <v>274</v>
      </c>
      <c r="N5" s="1175"/>
      <c r="O5" s="1176"/>
      <c r="P5" s="458" t="s">
        <v>275</v>
      </c>
      <c r="Q5" s="456"/>
      <c r="R5" s="456"/>
      <c r="S5" s="456"/>
      <c r="T5" s="456"/>
      <c r="U5" s="456"/>
      <c r="V5" s="456"/>
      <c r="W5" s="456"/>
      <c r="X5" s="456"/>
      <c r="Y5" s="455"/>
      <c r="Z5" s="456"/>
      <c r="AA5" s="1177">
        <v>6.9</v>
      </c>
      <c r="AB5" s="1177"/>
      <c r="AC5" s="456" t="s">
        <v>276</v>
      </c>
      <c r="AD5" s="456"/>
      <c r="AE5" s="459"/>
    </row>
    <row r="6" spans="1:38" ht="12.75" customHeight="1">
      <c r="A6" s="460" t="s">
        <v>277</v>
      </c>
      <c r="G6" s="461" t="s">
        <v>278</v>
      </c>
      <c r="P6" s="462"/>
      <c r="Q6" s="1178" t="s">
        <v>279</v>
      </c>
      <c r="R6" s="1178"/>
      <c r="S6" s="1178"/>
      <c r="T6" s="1178"/>
      <c r="U6" s="1178"/>
      <c r="V6" s="1178"/>
      <c r="W6" s="1178"/>
      <c r="X6" s="1178"/>
      <c r="AA6" s="1179">
        <f>AA5*1.1</f>
        <v>7.5900000000000007</v>
      </c>
      <c r="AB6" s="1179"/>
      <c r="AC6" s="463" t="s">
        <v>280</v>
      </c>
      <c r="AD6" s="463"/>
      <c r="AE6" s="464"/>
    </row>
    <row r="7" spans="1:38">
      <c r="A7" s="465" t="s">
        <v>281</v>
      </c>
      <c r="G7" s="461" t="s">
        <v>282</v>
      </c>
      <c r="P7" s="462"/>
      <c r="Q7" s="1180" t="s">
        <v>283</v>
      </c>
      <c r="R7" s="1180"/>
      <c r="S7" s="1180"/>
      <c r="T7" s="1180"/>
      <c r="U7" s="1180"/>
      <c r="V7" s="1180"/>
      <c r="W7" s="1180"/>
      <c r="X7" s="1180"/>
      <c r="AE7" s="466"/>
    </row>
    <row r="8" spans="1:38">
      <c r="A8" s="465" t="s">
        <v>284</v>
      </c>
      <c r="G8" s="461" t="s">
        <v>285</v>
      </c>
      <c r="P8" s="462"/>
      <c r="AE8" s="466"/>
    </row>
    <row r="9" spans="1:38">
      <c r="A9" s="465" t="s">
        <v>286</v>
      </c>
      <c r="G9" s="461" t="s">
        <v>287</v>
      </c>
      <c r="P9" s="462"/>
      <c r="AE9" s="466"/>
    </row>
    <row r="10" spans="1:38" ht="13.5" thickBot="1">
      <c r="A10" s="467"/>
      <c r="B10" s="468"/>
      <c r="C10" s="468"/>
      <c r="D10" s="468"/>
      <c r="E10" s="468"/>
      <c r="F10" s="468"/>
      <c r="G10" s="469" t="s">
        <v>288</v>
      </c>
      <c r="H10" s="468"/>
      <c r="I10" s="468"/>
      <c r="J10" s="468"/>
      <c r="K10" s="468"/>
      <c r="L10" s="468"/>
      <c r="M10" s="468"/>
      <c r="N10" s="468"/>
      <c r="O10" s="468"/>
      <c r="P10" s="470"/>
      <c r="Q10" s="468"/>
      <c r="R10" s="468"/>
      <c r="S10" s="468"/>
      <c r="T10" s="468"/>
      <c r="U10" s="468"/>
      <c r="V10" s="468"/>
      <c r="W10" s="468"/>
      <c r="X10" s="468"/>
      <c r="Y10" s="468"/>
      <c r="Z10" s="468"/>
      <c r="AA10" s="468"/>
      <c r="AB10" s="468"/>
      <c r="AC10" s="468"/>
      <c r="AD10" s="468"/>
      <c r="AE10" s="471"/>
    </row>
    <row r="11" spans="1:38">
      <c r="A11" s="472"/>
      <c r="G11" s="461"/>
    </row>
    <row r="12" spans="1:38">
      <c r="A12" s="472"/>
      <c r="G12" s="461"/>
      <c r="N12" s="473"/>
    </row>
    <row r="13" spans="1:38" ht="19.5" customHeight="1" thickBot="1">
      <c r="A13" s="1171" t="s">
        <v>160</v>
      </c>
      <c r="B13" s="1171"/>
      <c r="C13" s="1171"/>
      <c r="D13" s="1171"/>
      <c r="E13" s="1171"/>
      <c r="F13" s="1171"/>
      <c r="G13" s="1171"/>
      <c r="H13" s="35"/>
      <c r="I13" s="35"/>
      <c r="J13" s="36" t="s">
        <v>81</v>
      </c>
      <c r="K13" s="37"/>
      <c r="L13" s="37"/>
      <c r="M13" s="37"/>
      <c r="N13" s="37"/>
      <c r="O13" s="37"/>
      <c r="P13" s="86"/>
      <c r="Q13" s="86"/>
      <c r="R13" s="86"/>
      <c r="S13" s="86"/>
      <c r="T13" s="86"/>
      <c r="U13" s="86"/>
    </row>
    <row r="14" spans="1:38" ht="15.75" thickBot="1">
      <c r="A14" s="453" t="s">
        <v>59</v>
      </c>
      <c r="B14" s="474"/>
      <c r="C14" s="474"/>
      <c r="D14" s="474"/>
      <c r="E14" s="453"/>
      <c r="F14" s="453"/>
      <c r="G14" s="453"/>
      <c r="H14" s="453"/>
      <c r="I14" s="474"/>
      <c r="J14" s="463"/>
      <c r="K14" s="463"/>
      <c r="L14" s="463"/>
      <c r="M14" s="463"/>
      <c r="N14" s="463"/>
      <c r="O14" s="463"/>
      <c r="P14" s="463"/>
      <c r="Q14" s="463"/>
      <c r="R14" s="463"/>
      <c r="S14" s="463"/>
      <c r="T14" s="463"/>
      <c r="U14" s="463"/>
      <c r="V14" s="463"/>
      <c r="W14" s="463"/>
      <c r="X14" s="463"/>
      <c r="Y14" s="463"/>
      <c r="Z14" s="463"/>
      <c r="AA14" s="463"/>
      <c r="AB14" s="474"/>
      <c r="AC14" s="474"/>
      <c r="AD14" s="474"/>
      <c r="AE14" s="474"/>
    </row>
    <row r="15" spans="1:38" ht="13.5" customHeight="1" thickBot="1">
      <c r="A15" s="475"/>
      <c r="B15" s="1181" t="s">
        <v>6</v>
      </c>
      <c r="C15" s="1182"/>
      <c r="D15" s="1183"/>
      <c r="E15" s="1182" t="s">
        <v>60</v>
      </c>
      <c r="F15" s="1182"/>
      <c r="G15" s="1183"/>
      <c r="H15" s="482"/>
      <c r="I15" s="483"/>
      <c r="J15" s="483"/>
      <c r="K15" s="483"/>
      <c r="L15" s="483"/>
      <c r="M15" s="483"/>
      <c r="N15" s="483"/>
      <c r="P15" s="1184" t="s">
        <v>289</v>
      </c>
      <c r="Q15" s="1184"/>
      <c r="R15" s="1184"/>
      <c r="S15" s="1184"/>
      <c r="T15" s="1184"/>
      <c r="U15" s="1184"/>
      <c r="V15" s="1184"/>
      <c r="W15" s="1184"/>
      <c r="X15" s="1184"/>
      <c r="Y15" s="1184"/>
      <c r="Z15" s="1184"/>
      <c r="AA15" s="1184"/>
      <c r="AB15" s="1184"/>
      <c r="AC15" s="1184"/>
      <c r="AD15" s="1184"/>
      <c r="AE15" s="1184"/>
    </row>
    <row r="16" spans="1:38" ht="12.75" customHeight="1">
      <c r="A16" s="476" t="s">
        <v>61</v>
      </c>
      <c r="B16" s="1185">
        <v>20</v>
      </c>
      <c r="C16" s="1186"/>
      <c r="D16" s="1187"/>
      <c r="E16" s="1186">
        <f>B16*1.1</f>
        <v>22</v>
      </c>
      <c r="F16" s="1186"/>
      <c r="G16" s="1187"/>
      <c r="H16" s="482"/>
      <c r="I16" s="483"/>
      <c r="J16" s="483"/>
      <c r="K16" s="483"/>
      <c r="L16" s="483"/>
      <c r="M16" s="483"/>
      <c r="N16" s="483"/>
      <c r="P16" s="1184"/>
      <c r="Q16" s="1184"/>
      <c r="R16" s="1184"/>
      <c r="S16" s="1184"/>
      <c r="T16" s="1184"/>
      <c r="U16" s="1184"/>
      <c r="V16" s="1184"/>
      <c r="W16" s="1184"/>
      <c r="X16" s="1184"/>
      <c r="Y16" s="1184"/>
      <c r="Z16" s="1184"/>
      <c r="AA16" s="1184"/>
      <c r="AB16" s="1184"/>
      <c r="AC16" s="1184"/>
      <c r="AD16" s="1184"/>
      <c r="AE16" s="1184"/>
      <c r="AF16" s="477"/>
      <c r="AG16" s="477"/>
      <c r="AH16" s="477"/>
      <c r="AI16" s="477"/>
      <c r="AJ16" s="477"/>
      <c r="AK16" s="477"/>
      <c r="AL16" s="477"/>
    </row>
    <row r="17" spans="1:38" ht="15.75" customHeight="1" thickBot="1">
      <c r="A17" s="478" t="s">
        <v>62</v>
      </c>
      <c r="B17" s="1188"/>
      <c r="C17" s="1189"/>
      <c r="D17" s="1190"/>
      <c r="E17" s="1189"/>
      <c r="F17" s="1189"/>
      <c r="G17" s="1190"/>
      <c r="H17" s="482"/>
      <c r="I17" s="483"/>
      <c r="J17" s="483"/>
      <c r="K17" s="483"/>
      <c r="L17" s="483"/>
      <c r="M17" s="483"/>
      <c r="N17" s="483"/>
      <c r="P17" s="1184"/>
      <c r="Q17" s="1184"/>
      <c r="R17" s="1184"/>
      <c r="S17" s="1184"/>
      <c r="T17" s="1184"/>
      <c r="U17" s="1184"/>
      <c r="V17" s="1184"/>
      <c r="W17" s="1184"/>
      <c r="X17" s="1184"/>
      <c r="Y17" s="1184"/>
      <c r="Z17" s="1184"/>
      <c r="AA17" s="1184"/>
      <c r="AB17" s="1184"/>
      <c r="AC17" s="1184"/>
      <c r="AD17" s="1184"/>
      <c r="AE17" s="1184"/>
      <c r="AF17" s="477"/>
      <c r="AG17" s="477"/>
      <c r="AH17" s="477"/>
      <c r="AI17" s="477"/>
      <c r="AJ17" s="477"/>
      <c r="AK17" s="477"/>
      <c r="AL17" s="477"/>
    </row>
    <row r="18" spans="1:38" ht="15" customHeight="1">
      <c r="A18" s="479" t="s">
        <v>55</v>
      </c>
      <c r="B18" s="1185">
        <v>30</v>
      </c>
      <c r="C18" s="1186"/>
      <c r="D18" s="1187"/>
      <c r="E18" s="1186">
        <f>B18*1.1</f>
        <v>33</v>
      </c>
      <c r="F18" s="1186"/>
      <c r="G18" s="1187"/>
      <c r="H18" s="482"/>
      <c r="I18" s="483"/>
      <c r="J18" s="483"/>
      <c r="K18" s="483"/>
      <c r="L18" s="483"/>
      <c r="M18" s="483"/>
      <c r="N18" s="483"/>
      <c r="O18" s="480"/>
      <c r="P18" s="1184"/>
      <c r="Q18" s="1184"/>
      <c r="R18" s="1184"/>
      <c r="S18" s="1184"/>
      <c r="T18" s="1184"/>
      <c r="U18" s="1184"/>
      <c r="V18" s="1184"/>
      <c r="W18" s="1184"/>
      <c r="X18" s="1184"/>
      <c r="Y18" s="1184"/>
      <c r="Z18" s="1184"/>
      <c r="AA18" s="1184"/>
      <c r="AB18" s="1184"/>
      <c r="AC18" s="1184"/>
      <c r="AD18" s="1184"/>
      <c r="AE18" s="1184"/>
      <c r="AF18" s="477"/>
      <c r="AG18" s="477"/>
      <c r="AH18" s="477"/>
      <c r="AI18" s="477"/>
      <c r="AJ18" s="477"/>
      <c r="AK18" s="477"/>
      <c r="AL18" s="477"/>
    </row>
    <row r="19" spans="1:38" ht="15.75" customHeight="1" thickBot="1">
      <c r="A19" s="481" t="s">
        <v>56</v>
      </c>
      <c r="B19" s="1188"/>
      <c r="C19" s="1189"/>
      <c r="D19" s="1190"/>
      <c r="E19" s="1189"/>
      <c r="F19" s="1189"/>
      <c r="G19" s="1190"/>
      <c r="H19" s="482"/>
      <c r="I19" s="483"/>
      <c r="J19" s="483"/>
      <c r="K19" s="483"/>
      <c r="L19" s="483"/>
      <c r="M19" s="483"/>
      <c r="N19" s="483"/>
      <c r="P19" s="1184"/>
      <c r="Q19" s="1184"/>
      <c r="R19" s="1184"/>
      <c r="S19" s="1184"/>
      <c r="T19" s="1184"/>
      <c r="U19" s="1184"/>
      <c r="V19" s="1184"/>
      <c r="W19" s="1184"/>
      <c r="X19" s="1184"/>
      <c r="Y19" s="1184"/>
      <c r="Z19" s="1184"/>
      <c r="AA19" s="1184"/>
      <c r="AB19" s="1184"/>
      <c r="AC19" s="1184"/>
      <c r="AD19" s="1184"/>
      <c r="AE19" s="1184"/>
      <c r="AF19" s="477"/>
      <c r="AG19" s="477"/>
      <c r="AH19" s="477"/>
      <c r="AI19" s="477"/>
      <c r="AJ19" s="477"/>
      <c r="AK19" s="477"/>
      <c r="AL19" s="477"/>
    </row>
  </sheetData>
  <mergeCells count="15">
    <mergeCell ref="A13:G13"/>
    <mergeCell ref="Q7:X7"/>
    <mergeCell ref="B15:D15"/>
    <mergeCell ref="E15:G15"/>
    <mergeCell ref="P15:AE19"/>
    <mergeCell ref="B16:D17"/>
    <mergeCell ref="E16:G17"/>
    <mergeCell ref="B18:D19"/>
    <mergeCell ref="E18:G19"/>
    <mergeCell ref="A1:G1"/>
    <mergeCell ref="A3:AE3"/>
    <mergeCell ref="M5:O5"/>
    <mergeCell ref="AA5:AB5"/>
    <mergeCell ref="Q6:X6"/>
    <mergeCell ref="AA6:AB6"/>
  </mergeCells>
  <pageMargins left="0.23622047244094491" right="0.23622047244094491" top="0.74803149606299213" bottom="0.74803149606299213" header="0.31496062992125984" footer="0.31496062992125984"/>
  <pageSetup paperSize="9" scale="80" orientation="landscape" r:id="rId1"/>
  <headerFooter>
    <oddHeader>&amp;C&amp;"Arial,Gras"&amp;12TARIFS GROUPES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RESID CONV</vt:lpstr>
      <vt:lpstr>interv dégrad tarifs</vt:lpstr>
      <vt:lpstr>PARKING</vt:lpstr>
      <vt:lpstr>CITES U - 30éme</vt:lpstr>
      <vt:lpstr>CITE U Séjours - d'un mois</vt:lpstr>
      <vt:lpstr>LOGT ENS CHERCHEURS</vt:lpstr>
      <vt:lpstr>GROUPES HOTELIERS</vt:lpstr>
      <vt:lpstr>GROUPES ECO</vt:lpstr>
      <vt:lpstr>GROUPES ETE PRESTATIONS</vt:lpstr>
      <vt:lpstr>SALLES COLLECTIVES</vt:lpstr>
      <vt:lpstr>SAISONNIERS</vt:lpstr>
      <vt:lpstr>heberg passager</vt:lpstr>
      <vt:lpstr>Festival Avignon</vt:lpstr>
      <vt:lpstr>'RESID CONV'!Zone_d_impression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AUDIBERT Adelaide</dc:creator>
  <cp:lastModifiedBy>Sylvie</cp:lastModifiedBy>
  <cp:lastPrinted>2022-06-10T07:50:08Z</cp:lastPrinted>
  <dcterms:created xsi:type="dcterms:W3CDTF">2022-02-10T13:53:39Z</dcterms:created>
  <dcterms:modified xsi:type="dcterms:W3CDTF">2022-07-07T13:44:58Z</dcterms:modified>
</cp:coreProperties>
</file>